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alexandrnastevich/Desktop/JRM Data/"/>
    </mc:Choice>
  </mc:AlternateContent>
  <xr:revisionPtr revIDLastSave="0" documentId="13_ncr:1_{7DA72520-CD2F-CA4C-8B31-83E17D1FBEB5}" xr6:coauthVersionLast="47" xr6:coauthVersionMax="47" xr10:uidLastSave="{00000000-0000-0000-0000-000000000000}"/>
  <bookViews>
    <workbookView xWindow="0" yWindow="660" windowWidth="29400" windowHeight="16880" activeTab="3" xr2:uid="{00000000-000D-0000-FFFF-FFFF00000000}"/>
  </bookViews>
  <sheets>
    <sheet name="README" sheetId="1" r:id="rId1"/>
    <sheet name="Lookup" sheetId="2" r:id="rId2"/>
    <sheet name="Dashboard" sheetId="3" r:id="rId3"/>
    <sheet name="Matrix" sheetId="4" r:id="rId4"/>
    <sheet name="Data · Lists" sheetId="5" r:id="rId5"/>
    <sheet name="Data · Indices" sheetId="6" r:id="rId6"/>
    <sheet name="Config" sheetId="7" r:id="rId7"/>
    <sheet name="Source Register" sheetId="8" r:id="rId8"/>
    <sheet name="Change Log" sheetId="9" r:id="rId9"/>
    <sheet name="Methodology" sheetId="10" r:id="rId10"/>
  </sheets>
  <definedNames>
    <definedName name="_xlnm._FilterDatabase" localSheetId="3" hidden="1">Matrix!$A$5:$U$260</definedName>
    <definedName name="band_L">Config!$B$24</definedName>
    <definedName name="band_M">Config!$B$25</definedName>
    <definedName name="Cfg_Measures">Config!$F$31:$F$35</definedName>
    <definedName name="Cfg_RateList">Config!$A$31:$A$35</definedName>
    <definedName name="Cfg_Ratings">Config!$A$31:$A$33</definedName>
    <definedName name="cov_min">Config!$B$26</definedName>
    <definedName name="off_floor">Config!$B$27</definedName>
    <definedName name="t_Basel_1">Config!$B$16</definedName>
    <definedName name="t_Basel_2">Config!$C$16</definedName>
    <definedName name="t_CPI_1">Config!$B$18</definedName>
    <definedName name="t_CPI_2">Config!$C$18</definedName>
    <definedName name="t_FSI_1">Config!$B$17</definedName>
    <definedName name="t_FSI_2">Config!$C$17</definedName>
    <definedName name="t_GTI_1">Config!$B$19</definedName>
    <definedName name="t_GTI_2">Config!$C$19</definedName>
    <definedName name="t_WGI_1">Config!$B$20</definedName>
    <definedName name="t_WGI_2">Config!$C$20</definedName>
    <definedName name="w_Basel">Config!$B$7</definedName>
    <definedName name="w_CPI">Config!$B$9</definedName>
    <definedName name="w_FSI">Config!$B$8</definedName>
    <definedName name="w_GTI">Config!$B$10</definedName>
    <definedName name="w_Total">Config!$B$12</definedName>
    <definedName name="w_WGI">Config!$B$11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9" i="2" l="1"/>
  <c r="C28" i="2"/>
  <c r="C27" i="2"/>
  <c r="C26" i="2"/>
  <c r="C24" i="2"/>
  <c r="C23" i="2"/>
  <c r="C22" i="2"/>
  <c r="C20" i="2"/>
  <c r="C19" i="2"/>
  <c r="C18" i="2"/>
  <c r="C17" i="2"/>
  <c r="C16" i="2"/>
  <c r="C13" i="2"/>
  <c r="C12" i="2"/>
  <c r="C10" i="2"/>
  <c r="C9" i="2"/>
  <c r="C8" i="2"/>
  <c r="B25" i="7"/>
  <c r="B24" i="7"/>
  <c r="B12" i="7"/>
  <c r="Q260" i="4"/>
  <c r="P260" i="4"/>
  <c r="O260" i="4"/>
  <c r="N260" i="4"/>
  <c r="M260" i="4"/>
  <c r="R260" i="4" s="1"/>
  <c r="J260" i="4"/>
  <c r="I260" i="4"/>
  <c r="E260" i="4"/>
  <c r="D260" i="4"/>
  <c r="F260" i="4" s="1"/>
  <c r="Q259" i="4"/>
  <c r="P259" i="4"/>
  <c r="O259" i="4"/>
  <c r="N259" i="4"/>
  <c r="M259" i="4"/>
  <c r="R259" i="4" s="1"/>
  <c r="J259" i="4"/>
  <c r="Q258" i="4"/>
  <c r="P258" i="4"/>
  <c r="O258" i="4"/>
  <c r="N258" i="4"/>
  <c r="M258" i="4"/>
  <c r="R258" i="4" s="1"/>
  <c r="J258" i="4"/>
  <c r="Q257" i="4"/>
  <c r="P257" i="4"/>
  <c r="O257" i="4"/>
  <c r="N257" i="4"/>
  <c r="M257" i="4"/>
  <c r="R257" i="4" s="1"/>
  <c r="J257" i="4"/>
  <c r="I257" i="4"/>
  <c r="E257" i="4"/>
  <c r="D257" i="4"/>
  <c r="F257" i="4" s="1"/>
  <c r="Q256" i="4"/>
  <c r="P256" i="4"/>
  <c r="O256" i="4"/>
  <c r="N256" i="4"/>
  <c r="M256" i="4"/>
  <c r="R256" i="4" s="1"/>
  <c r="J256" i="4"/>
  <c r="I256" i="4"/>
  <c r="E256" i="4"/>
  <c r="D256" i="4"/>
  <c r="F256" i="4" s="1"/>
  <c r="Q255" i="4"/>
  <c r="P255" i="4"/>
  <c r="O255" i="4"/>
  <c r="N255" i="4"/>
  <c r="M255" i="4"/>
  <c r="R255" i="4" s="1"/>
  <c r="J255" i="4"/>
  <c r="I255" i="4"/>
  <c r="E255" i="4"/>
  <c r="D255" i="4"/>
  <c r="F255" i="4" s="1"/>
  <c r="Q254" i="4"/>
  <c r="P254" i="4"/>
  <c r="O254" i="4"/>
  <c r="N254" i="4"/>
  <c r="M254" i="4"/>
  <c r="R254" i="4" s="1"/>
  <c r="J254" i="4"/>
  <c r="Q253" i="4"/>
  <c r="P253" i="4"/>
  <c r="O253" i="4"/>
  <c r="N253" i="4"/>
  <c r="M253" i="4"/>
  <c r="R253" i="4" s="1"/>
  <c r="J253" i="4"/>
  <c r="I253" i="4"/>
  <c r="E253" i="4"/>
  <c r="D253" i="4"/>
  <c r="F253" i="4" s="1"/>
  <c r="Q252" i="4"/>
  <c r="P252" i="4"/>
  <c r="O252" i="4"/>
  <c r="N252" i="4"/>
  <c r="M252" i="4"/>
  <c r="R252" i="4" s="1"/>
  <c r="J252" i="4"/>
  <c r="I252" i="4"/>
  <c r="E252" i="4"/>
  <c r="D252" i="4"/>
  <c r="F252" i="4" s="1"/>
  <c r="Q251" i="4"/>
  <c r="P251" i="4"/>
  <c r="O251" i="4"/>
  <c r="N251" i="4"/>
  <c r="M251" i="4"/>
  <c r="R251" i="4" s="1"/>
  <c r="J251" i="4"/>
  <c r="I251" i="4"/>
  <c r="E251" i="4"/>
  <c r="D251" i="4"/>
  <c r="F251" i="4" s="1"/>
  <c r="Q250" i="4"/>
  <c r="P250" i="4"/>
  <c r="O250" i="4"/>
  <c r="N250" i="4"/>
  <c r="M250" i="4"/>
  <c r="R250" i="4" s="1"/>
  <c r="J250" i="4"/>
  <c r="I250" i="4"/>
  <c r="E250" i="4"/>
  <c r="D250" i="4"/>
  <c r="F250" i="4" s="1"/>
  <c r="Q249" i="4"/>
  <c r="P249" i="4"/>
  <c r="O249" i="4"/>
  <c r="N249" i="4"/>
  <c r="M249" i="4"/>
  <c r="R249" i="4" s="1"/>
  <c r="J249" i="4"/>
  <c r="Q248" i="4"/>
  <c r="P248" i="4"/>
  <c r="O248" i="4"/>
  <c r="N248" i="4"/>
  <c r="M248" i="4"/>
  <c r="R248" i="4" s="1"/>
  <c r="J248" i="4"/>
  <c r="Q247" i="4"/>
  <c r="P247" i="4"/>
  <c r="O247" i="4"/>
  <c r="N247" i="4"/>
  <c r="M247" i="4"/>
  <c r="R247" i="4" s="1"/>
  <c r="J247" i="4"/>
  <c r="I247" i="4"/>
  <c r="E247" i="4"/>
  <c r="D247" i="4"/>
  <c r="F247" i="4" s="1"/>
  <c r="Q246" i="4"/>
  <c r="P246" i="4"/>
  <c r="O246" i="4"/>
  <c r="N246" i="4"/>
  <c r="M246" i="4"/>
  <c r="R246" i="4" s="1"/>
  <c r="J246" i="4"/>
  <c r="Q245" i="4"/>
  <c r="P245" i="4"/>
  <c r="O245" i="4"/>
  <c r="N245" i="4"/>
  <c r="M245" i="4"/>
  <c r="R245" i="4" s="1"/>
  <c r="J245" i="4"/>
  <c r="Q244" i="4"/>
  <c r="P244" i="4"/>
  <c r="O244" i="4"/>
  <c r="N244" i="4"/>
  <c r="M244" i="4"/>
  <c r="R244" i="4" s="1"/>
  <c r="J244" i="4"/>
  <c r="Q243" i="4"/>
  <c r="P243" i="4"/>
  <c r="O243" i="4"/>
  <c r="N243" i="4"/>
  <c r="M243" i="4"/>
  <c r="R243" i="4" s="1"/>
  <c r="J243" i="4"/>
  <c r="Q242" i="4"/>
  <c r="P242" i="4"/>
  <c r="O242" i="4"/>
  <c r="N242" i="4"/>
  <c r="M242" i="4"/>
  <c r="R242" i="4" s="1"/>
  <c r="J242" i="4"/>
  <c r="Q241" i="4"/>
  <c r="P241" i="4"/>
  <c r="O241" i="4"/>
  <c r="N241" i="4"/>
  <c r="M241" i="4"/>
  <c r="R241" i="4" s="1"/>
  <c r="J241" i="4"/>
  <c r="Q240" i="4"/>
  <c r="P240" i="4"/>
  <c r="O240" i="4"/>
  <c r="N240" i="4"/>
  <c r="M240" i="4"/>
  <c r="R240" i="4" s="1"/>
  <c r="J240" i="4"/>
  <c r="I240" i="4"/>
  <c r="E240" i="4"/>
  <c r="D240" i="4"/>
  <c r="F240" i="4" s="1"/>
  <c r="Q239" i="4"/>
  <c r="P239" i="4"/>
  <c r="O239" i="4"/>
  <c r="N239" i="4"/>
  <c r="M239" i="4"/>
  <c r="R239" i="4" s="1"/>
  <c r="J239" i="4"/>
  <c r="Q238" i="4"/>
  <c r="P238" i="4"/>
  <c r="O238" i="4"/>
  <c r="N238" i="4"/>
  <c r="M238" i="4"/>
  <c r="R238" i="4" s="1"/>
  <c r="J238" i="4"/>
  <c r="Q237" i="4"/>
  <c r="P237" i="4"/>
  <c r="O237" i="4"/>
  <c r="N237" i="4"/>
  <c r="M237" i="4"/>
  <c r="R237" i="4" s="1"/>
  <c r="J237" i="4"/>
  <c r="Q236" i="4"/>
  <c r="P236" i="4"/>
  <c r="O236" i="4"/>
  <c r="N236" i="4"/>
  <c r="M236" i="4"/>
  <c r="R236" i="4" s="1"/>
  <c r="J236" i="4"/>
  <c r="I236" i="4"/>
  <c r="E236" i="4"/>
  <c r="D236" i="4"/>
  <c r="F236" i="4" s="1"/>
  <c r="Q235" i="4"/>
  <c r="P235" i="4"/>
  <c r="O235" i="4"/>
  <c r="N235" i="4"/>
  <c r="M235" i="4"/>
  <c r="R235" i="4" s="1"/>
  <c r="J235" i="4"/>
  <c r="I235" i="4"/>
  <c r="E235" i="4"/>
  <c r="D235" i="4"/>
  <c r="F235" i="4" s="1"/>
  <c r="Q234" i="4"/>
  <c r="P234" i="4"/>
  <c r="O234" i="4"/>
  <c r="N234" i="4"/>
  <c r="M234" i="4"/>
  <c r="R234" i="4" s="1"/>
  <c r="J234" i="4"/>
  <c r="Q233" i="4"/>
  <c r="P233" i="4"/>
  <c r="O233" i="4"/>
  <c r="N233" i="4"/>
  <c r="M233" i="4"/>
  <c r="R233" i="4" s="1"/>
  <c r="J233" i="4"/>
  <c r="I233" i="4"/>
  <c r="E233" i="4"/>
  <c r="D233" i="4"/>
  <c r="F233" i="4" s="1"/>
  <c r="Q232" i="4"/>
  <c r="P232" i="4"/>
  <c r="O232" i="4"/>
  <c r="N232" i="4"/>
  <c r="M232" i="4"/>
  <c r="R232" i="4" s="1"/>
  <c r="J232" i="4"/>
  <c r="Q231" i="4"/>
  <c r="P231" i="4"/>
  <c r="O231" i="4"/>
  <c r="N231" i="4"/>
  <c r="M231" i="4"/>
  <c r="R231" i="4" s="1"/>
  <c r="J231" i="4"/>
  <c r="Q230" i="4"/>
  <c r="P230" i="4"/>
  <c r="O230" i="4"/>
  <c r="N230" i="4"/>
  <c r="M230" i="4"/>
  <c r="R230" i="4" s="1"/>
  <c r="J230" i="4"/>
  <c r="Q229" i="4"/>
  <c r="P229" i="4"/>
  <c r="O229" i="4"/>
  <c r="N229" i="4"/>
  <c r="M229" i="4"/>
  <c r="R229" i="4" s="1"/>
  <c r="J229" i="4"/>
  <c r="Q228" i="4"/>
  <c r="P228" i="4"/>
  <c r="O228" i="4"/>
  <c r="N228" i="4"/>
  <c r="M228" i="4"/>
  <c r="R228" i="4" s="1"/>
  <c r="J228" i="4"/>
  <c r="Q227" i="4"/>
  <c r="P227" i="4"/>
  <c r="O227" i="4"/>
  <c r="N227" i="4"/>
  <c r="M227" i="4"/>
  <c r="R227" i="4" s="1"/>
  <c r="J227" i="4"/>
  <c r="Q226" i="4"/>
  <c r="P226" i="4"/>
  <c r="O226" i="4"/>
  <c r="N226" i="4"/>
  <c r="M226" i="4"/>
  <c r="R226" i="4" s="1"/>
  <c r="J226" i="4"/>
  <c r="I226" i="4"/>
  <c r="E226" i="4"/>
  <c r="D226" i="4"/>
  <c r="F226" i="4" s="1"/>
  <c r="Q225" i="4"/>
  <c r="P225" i="4"/>
  <c r="O225" i="4"/>
  <c r="N225" i="4"/>
  <c r="M225" i="4"/>
  <c r="R225" i="4" s="1"/>
  <c r="J225" i="4"/>
  <c r="Q224" i="4"/>
  <c r="P224" i="4"/>
  <c r="O224" i="4"/>
  <c r="N224" i="4"/>
  <c r="M224" i="4"/>
  <c r="R224" i="4" s="1"/>
  <c r="J224" i="4"/>
  <c r="Q223" i="4"/>
  <c r="P223" i="4"/>
  <c r="O223" i="4"/>
  <c r="N223" i="4"/>
  <c r="M223" i="4"/>
  <c r="R223" i="4" s="1"/>
  <c r="J223" i="4"/>
  <c r="I223" i="4"/>
  <c r="E223" i="4"/>
  <c r="D223" i="4"/>
  <c r="F223" i="4" s="1"/>
  <c r="Q222" i="4"/>
  <c r="P222" i="4"/>
  <c r="O222" i="4"/>
  <c r="N222" i="4"/>
  <c r="M222" i="4"/>
  <c r="R222" i="4" s="1"/>
  <c r="J222" i="4"/>
  <c r="Q221" i="4"/>
  <c r="P221" i="4"/>
  <c r="O221" i="4"/>
  <c r="N221" i="4"/>
  <c r="M221" i="4"/>
  <c r="R221" i="4" s="1"/>
  <c r="J221" i="4"/>
  <c r="Q220" i="4"/>
  <c r="P220" i="4"/>
  <c r="O220" i="4"/>
  <c r="N220" i="4"/>
  <c r="M220" i="4"/>
  <c r="R220" i="4" s="1"/>
  <c r="J220" i="4"/>
  <c r="Q219" i="4"/>
  <c r="P219" i="4"/>
  <c r="O219" i="4"/>
  <c r="N219" i="4"/>
  <c r="M219" i="4"/>
  <c r="R219" i="4" s="1"/>
  <c r="J219" i="4"/>
  <c r="Q218" i="4"/>
  <c r="P218" i="4"/>
  <c r="O218" i="4"/>
  <c r="N218" i="4"/>
  <c r="M218" i="4"/>
  <c r="R218" i="4" s="1"/>
  <c r="J218" i="4"/>
  <c r="I218" i="4"/>
  <c r="E218" i="4"/>
  <c r="D218" i="4"/>
  <c r="F218" i="4" s="1"/>
  <c r="Q217" i="4"/>
  <c r="P217" i="4"/>
  <c r="O217" i="4"/>
  <c r="N217" i="4"/>
  <c r="M217" i="4"/>
  <c r="R217" i="4" s="1"/>
  <c r="J217" i="4"/>
  <c r="I217" i="4"/>
  <c r="E217" i="4"/>
  <c r="D217" i="4"/>
  <c r="F217" i="4" s="1"/>
  <c r="Q216" i="4"/>
  <c r="P216" i="4"/>
  <c r="O216" i="4"/>
  <c r="N216" i="4"/>
  <c r="M216" i="4"/>
  <c r="R216" i="4" s="1"/>
  <c r="J216" i="4"/>
  <c r="Q215" i="4"/>
  <c r="P215" i="4"/>
  <c r="O215" i="4"/>
  <c r="N215" i="4"/>
  <c r="M215" i="4"/>
  <c r="R215" i="4" s="1"/>
  <c r="J215" i="4"/>
  <c r="I215" i="4"/>
  <c r="E215" i="4"/>
  <c r="D215" i="4"/>
  <c r="F215" i="4" s="1"/>
  <c r="Q214" i="4"/>
  <c r="P214" i="4"/>
  <c r="O214" i="4"/>
  <c r="N214" i="4"/>
  <c r="M214" i="4"/>
  <c r="R214" i="4" s="1"/>
  <c r="J214" i="4"/>
  <c r="Q213" i="4"/>
  <c r="P213" i="4"/>
  <c r="O213" i="4"/>
  <c r="N213" i="4"/>
  <c r="M213" i="4"/>
  <c r="R213" i="4" s="1"/>
  <c r="J213" i="4"/>
  <c r="Q212" i="4"/>
  <c r="P212" i="4"/>
  <c r="O212" i="4"/>
  <c r="N212" i="4"/>
  <c r="M212" i="4"/>
  <c r="R212" i="4" s="1"/>
  <c r="J212" i="4"/>
  <c r="Q211" i="4"/>
  <c r="P211" i="4"/>
  <c r="O211" i="4"/>
  <c r="N211" i="4"/>
  <c r="M211" i="4"/>
  <c r="R211" i="4" s="1"/>
  <c r="J211" i="4"/>
  <c r="Q210" i="4"/>
  <c r="P210" i="4"/>
  <c r="O210" i="4"/>
  <c r="N210" i="4"/>
  <c r="M210" i="4"/>
  <c r="R210" i="4" s="1"/>
  <c r="J210" i="4"/>
  <c r="Q209" i="4"/>
  <c r="P209" i="4"/>
  <c r="O209" i="4"/>
  <c r="N209" i="4"/>
  <c r="M209" i="4"/>
  <c r="R209" i="4" s="1"/>
  <c r="J209" i="4"/>
  <c r="I209" i="4"/>
  <c r="E209" i="4"/>
  <c r="D209" i="4"/>
  <c r="F209" i="4" s="1"/>
  <c r="Q208" i="4"/>
  <c r="P208" i="4"/>
  <c r="O208" i="4"/>
  <c r="N208" i="4"/>
  <c r="M208" i="4"/>
  <c r="R208" i="4" s="1"/>
  <c r="J208" i="4"/>
  <c r="Q207" i="4"/>
  <c r="P207" i="4"/>
  <c r="O207" i="4"/>
  <c r="N207" i="4"/>
  <c r="M207" i="4"/>
  <c r="R207" i="4" s="1"/>
  <c r="J207" i="4"/>
  <c r="Q206" i="4"/>
  <c r="P206" i="4"/>
  <c r="O206" i="4"/>
  <c r="N206" i="4"/>
  <c r="M206" i="4"/>
  <c r="R206" i="4" s="1"/>
  <c r="J206" i="4"/>
  <c r="Q205" i="4"/>
  <c r="P205" i="4"/>
  <c r="O205" i="4"/>
  <c r="N205" i="4"/>
  <c r="M205" i="4"/>
  <c r="R205" i="4" s="1"/>
  <c r="J205" i="4"/>
  <c r="Q204" i="4"/>
  <c r="P204" i="4"/>
  <c r="O204" i="4"/>
  <c r="N204" i="4"/>
  <c r="M204" i="4"/>
  <c r="R204" i="4" s="1"/>
  <c r="J204" i="4"/>
  <c r="Q203" i="4"/>
  <c r="P203" i="4"/>
  <c r="O203" i="4"/>
  <c r="N203" i="4"/>
  <c r="M203" i="4"/>
  <c r="R203" i="4" s="1"/>
  <c r="J203" i="4"/>
  <c r="Q202" i="4"/>
  <c r="P202" i="4"/>
  <c r="O202" i="4"/>
  <c r="N202" i="4"/>
  <c r="M202" i="4"/>
  <c r="R202" i="4" s="1"/>
  <c r="J202" i="4"/>
  <c r="Q201" i="4"/>
  <c r="P201" i="4"/>
  <c r="O201" i="4"/>
  <c r="N201" i="4"/>
  <c r="M201" i="4"/>
  <c r="R201" i="4" s="1"/>
  <c r="J201" i="4"/>
  <c r="Q200" i="4"/>
  <c r="P200" i="4"/>
  <c r="O200" i="4"/>
  <c r="N200" i="4"/>
  <c r="M200" i="4"/>
  <c r="R200" i="4" s="1"/>
  <c r="J200" i="4"/>
  <c r="Q199" i="4"/>
  <c r="P199" i="4"/>
  <c r="O199" i="4"/>
  <c r="N199" i="4"/>
  <c r="M199" i="4"/>
  <c r="R199" i="4" s="1"/>
  <c r="J199" i="4"/>
  <c r="Q198" i="4"/>
  <c r="P198" i="4"/>
  <c r="O198" i="4"/>
  <c r="N198" i="4"/>
  <c r="M198" i="4"/>
  <c r="R198" i="4" s="1"/>
  <c r="J198" i="4"/>
  <c r="I198" i="4"/>
  <c r="E198" i="4"/>
  <c r="D198" i="4"/>
  <c r="F198" i="4" s="1"/>
  <c r="Q197" i="4"/>
  <c r="P197" i="4"/>
  <c r="O197" i="4"/>
  <c r="N197" i="4"/>
  <c r="M197" i="4"/>
  <c r="R197" i="4" s="1"/>
  <c r="J197" i="4"/>
  <c r="I197" i="4"/>
  <c r="E197" i="4"/>
  <c r="D197" i="4"/>
  <c r="F197" i="4" s="1"/>
  <c r="Q196" i="4"/>
  <c r="P196" i="4"/>
  <c r="O196" i="4"/>
  <c r="N196" i="4"/>
  <c r="M196" i="4"/>
  <c r="Q195" i="4"/>
  <c r="P195" i="4"/>
  <c r="O195" i="4"/>
  <c r="N195" i="4"/>
  <c r="M195" i="4"/>
  <c r="R195" i="4" s="1"/>
  <c r="J195" i="4"/>
  <c r="Q194" i="4"/>
  <c r="P194" i="4"/>
  <c r="O194" i="4"/>
  <c r="N194" i="4"/>
  <c r="M194" i="4"/>
  <c r="R194" i="4" s="1"/>
  <c r="J194" i="4"/>
  <c r="I194" i="4"/>
  <c r="E194" i="4"/>
  <c r="D194" i="4"/>
  <c r="F194" i="4" s="1"/>
  <c r="Q193" i="4"/>
  <c r="P193" i="4"/>
  <c r="O193" i="4"/>
  <c r="N193" i="4"/>
  <c r="M193" i="4"/>
  <c r="R193" i="4" s="1"/>
  <c r="J193" i="4"/>
  <c r="I193" i="4"/>
  <c r="E193" i="4"/>
  <c r="D193" i="4"/>
  <c r="F193" i="4" s="1"/>
  <c r="Q192" i="4"/>
  <c r="P192" i="4"/>
  <c r="O192" i="4"/>
  <c r="N192" i="4"/>
  <c r="M192" i="4"/>
  <c r="R192" i="4" s="1"/>
  <c r="J192" i="4"/>
  <c r="Q191" i="4"/>
  <c r="P191" i="4"/>
  <c r="O191" i="4"/>
  <c r="N191" i="4"/>
  <c r="M191" i="4"/>
  <c r="R191" i="4" s="1"/>
  <c r="J191" i="4"/>
  <c r="Q190" i="4"/>
  <c r="P190" i="4"/>
  <c r="O190" i="4"/>
  <c r="N190" i="4"/>
  <c r="M190" i="4"/>
  <c r="R190" i="4" s="1"/>
  <c r="J190" i="4"/>
  <c r="I190" i="4"/>
  <c r="E190" i="4"/>
  <c r="D190" i="4"/>
  <c r="F190" i="4" s="1"/>
  <c r="Q189" i="4"/>
  <c r="P189" i="4"/>
  <c r="O189" i="4"/>
  <c r="N189" i="4"/>
  <c r="M189" i="4"/>
  <c r="R189" i="4" s="1"/>
  <c r="J189" i="4"/>
  <c r="Q188" i="4"/>
  <c r="P188" i="4"/>
  <c r="O188" i="4"/>
  <c r="N188" i="4"/>
  <c r="M188" i="4"/>
  <c r="R188" i="4" s="1"/>
  <c r="J188" i="4"/>
  <c r="Q187" i="4"/>
  <c r="P187" i="4"/>
  <c r="O187" i="4"/>
  <c r="N187" i="4"/>
  <c r="M187" i="4"/>
  <c r="R187" i="4" s="1"/>
  <c r="J187" i="4"/>
  <c r="Q186" i="4"/>
  <c r="P186" i="4"/>
  <c r="O186" i="4"/>
  <c r="N186" i="4"/>
  <c r="M186" i="4"/>
  <c r="R186" i="4" s="1"/>
  <c r="J186" i="4"/>
  <c r="Q185" i="4"/>
  <c r="P185" i="4"/>
  <c r="O185" i="4"/>
  <c r="N185" i="4"/>
  <c r="M185" i="4"/>
  <c r="R185" i="4" s="1"/>
  <c r="J185" i="4"/>
  <c r="Q184" i="4"/>
  <c r="P184" i="4"/>
  <c r="O184" i="4"/>
  <c r="N184" i="4"/>
  <c r="M184" i="4"/>
  <c r="R184" i="4" s="1"/>
  <c r="J184" i="4"/>
  <c r="I184" i="4"/>
  <c r="E184" i="4"/>
  <c r="D184" i="4"/>
  <c r="F184" i="4" s="1"/>
  <c r="Q183" i="4"/>
  <c r="P183" i="4"/>
  <c r="O183" i="4"/>
  <c r="N183" i="4"/>
  <c r="M183" i="4"/>
  <c r="R183" i="4" s="1"/>
  <c r="J183" i="4"/>
  <c r="Q182" i="4"/>
  <c r="P182" i="4"/>
  <c r="O182" i="4"/>
  <c r="N182" i="4"/>
  <c r="M182" i="4"/>
  <c r="R182" i="4" s="1"/>
  <c r="J182" i="4"/>
  <c r="Q181" i="4"/>
  <c r="P181" i="4"/>
  <c r="O181" i="4"/>
  <c r="N181" i="4"/>
  <c r="M181" i="4"/>
  <c r="R181" i="4" s="1"/>
  <c r="J181" i="4"/>
  <c r="Q180" i="4"/>
  <c r="P180" i="4"/>
  <c r="O180" i="4"/>
  <c r="N180" i="4"/>
  <c r="M180" i="4"/>
  <c r="R180" i="4" s="1"/>
  <c r="J180" i="4"/>
  <c r="I180" i="4"/>
  <c r="E180" i="4"/>
  <c r="D180" i="4"/>
  <c r="F180" i="4" s="1"/>
  <c r="Q179" i="4"/>
  <c r="P179" i="4"/>
  <c r="O179" i="4"/>
  <c r="N179" i="4"/>
  <c r="M179" i="4"/>
  <c r="R179" i="4" s="1"/>
  <c r="J179" i="4"/>
  <c r="Q178" i="4"/>
  <c r="P178" i="4"/>
  <c r="O178" i="4"/>
  <c r="N178" i="4"/>
  <c r="M178" i="4"/>
  <c r="R178" i="4" s="1"/>
  <c r="J178" i="4"/>
  <c r="Q177" i="4"/>
  <c r="P177" i="4"/>
  <c r="O177" i="4"/>
  <c r="N177" i="4"/>
  <c r="M177" i="4"/>
  <c r="R177" i="4" s="1"/>
  <c r="J177" i="4"/>
  <c r="Q176" i="4"/>
  <c r="P176" i="4"/>
  <c r="O176" i="4"/>
  <c r="N176" i="4"/>
  <c r="M176" i="4"/>
  <c r="R176" i="4" s="1"/>
  <c r="J176" i="4"/>
  <c r="Q175" i="4"/>
  <c r="P175" i="4"/>
  <c r="O175" i="4"/>
  <c r="N175" i="4"/>
  <c r="M175" i="4"/>
  <c r="R175" i="4" s="1"/>
  <c r="J175" i="4"/>
  <c r="Q174" i="4"/>
  <c r="P174" i="4"/>
  <c r="O174" i="4"/>
  <c r="N174" i="4"/>
  <c r="M174" i="4"/>
  <c r="R174" i="4" s="1"/>
  <c r="J174" i="4"/>
  <c r="Q173" i="4"/>
  <c r="P173" i="4"/>
  <c r="O173" i="4"/>
  <c r="N173" i="4"/>
  <c r="M173" i="4"/>
  <c r="R173" i="4" s="1"/>
  <c r="J173" i="4"/>
  <c r="I173" i="4"/>
  <c r="E173" i="4"/>
  <c r="D173" i="4"/>
  <c r="F173" i="4" s="1"/>
  <c r="Q172" i="4"/>
  <c r="P172" i="4"/>
  <c r="O172" i="4"/>
  <c r="N172" i="4"/>
  <c r="M172" i="4"/>
  <c r="R172" i="4" s="1"/>
  <c r="J172" i="4"/>
  <c r="I172" i="4"/>
  <c r="E172" i="4"/>
  <c r="D172" i="4"/>
  <c r="F172" i="4" s="1"/>
  <c r="Q171" i="4"/>
  <c r="P171" i="4"/>
  <c r="O171" i="4"/>
  <c r="N171" i="4"/>
  <c r="M171" i="4"/>
  <c r="R171" i="4" s="1"/>
  <c r="J171" i="4"/>
  <c r="Q170" i="4"/>
  <c r="P170" i="4"/>
  <c r="O170" i="4"/>
  <c r="N170" i="4"/>
  <c r="M170" i="4"/>
  <c r="R170" i="4" s="1"/>
  <c r="J170" i="4"/>
  <c r="I170" i="4"/>
  <c r="E170" i="4"/>
  <c r="D170" i="4"/>
  <c r="F170" i="4" s="1"/>
  <c r="Q169" i="4"/>
  <c r="P169" i="4"/>
  <c r="O169" i="4"/>
  <c r="N169" i="4"/>
  <c r="M169" i="4"/>
  <c r="R169" i="4" s="1"/>
  <c r="J169" i="4"/>
  <c r="I169" i="4"/>
  <c r="E169" i="4"/>
  <c r="D169" i="4"/>
  <c r="F169" i="4" s="1"/>
  <c r="Q168" i="4"/>
  <c r="P168" i="4"/>
  <c r="O168" i="4"/>
  <c r="N168" i="4"/>
  <c r="M168" i="4"/>
  <c r="R168" i="4" s="1"/>
  <c r="J168" i="4"/>
  <c r="Q167" i="4"/>
  <c r="P167" i="4"/>
  <c r="O167" i="4"/>
  <c r="N167" i="4"/>
  <c r="M167" i="4"/>
  <c r="R167" i="4" s="1"/>
  <c r="J167" i="4"/>
  <c r="Q166" i="4"/>
  <c r="P166" i="4"/>
  <c r="O166" i="4"/>
  <c r="N166" i="4"/>
  <c r="M166" i="4"/>
  <c r="R166" i="4" s="1"/>
  <c r="J166" i="4"/>
  <c r="Q165" i="4"/>
  <c r="P165" i="4"/>
  <c r="O165" i="4"/>
  <c r="N165" i="4"/>
  <c r="M165" i="4"/>
  <c r="R165" i="4" s="1"/>
  <c r="J165" i="4"/>
  <c r="Q164" i="4"/>
  <c r="P164" i="4"/>
  <c r="O164" i="4"/>
  <c r="N164" i="4"/>
  <c r="M164" i="4"/>
  <c r="Q163" i="4"/>
  <c r="P163" i="4"/>
  <c r="O163" i="4"/>
  <c r="N163" i="4"/>
  <c r="M163" i="4"/>
  <c r="R163" i="4" s="1"/>
  <c r="J163" i="4"/>
  <c r="Q162" i="4"/>
  <c r="P162" i="4"/>
  <c r="O162" i="4"/>
  <c r="N162" i="4"/>
  <c r="M162" i="4"/>
  <c r="R162" i="4" s="1"/>
  <c r="J162" i="4"/>
  <c r="Q161" i="4"/>
  <c r="P161" i="4"/>
  <c r="O161" i="4"/>
  <c r="N161" i="4"/>
  <c r="M161" i="4"/>
  <c r="R161" i="4" s="1"/>
  <c r="J161" i="4"/>
  <c r="I161" i="4"/>
  <c r="E161" i="4"/>
  <c r="D161" i="4"/>
  <c r="F161" i="4" s="1"/>
  <c r="Q160" i="4"/>
  <c r="P160" i="4"/>
  <c r="O160" i="4"/>
  <c r="N160" i="4"/>
  <c r="M160" i="4"/>
  <c r="R160" i="4" s="1"/>
  <c r="J160" i="4"/>
  <c r="Q159" i="4"/>
  <c r="P159" i="4"/>
  <c r="O159" i="4"/>
  <c r="N159" i="4"/>
  <c r="M159" i="4"/>
  <c r="R159" i="4" s="1"/>
  <c r="J159" i="4"/>
  <c r="I159" i="4"/>
  <c r="E159" i="4"/>
  <c r="D159" i="4"/>
  <c r="F159" i="4" s="1"/>
  <c r="Q158" i="4"/>
  <c r="P158" i="4"/>
  <c r="O158" i="4"/>
  <c r="N158" i="4"/>
  <c r="M158" i="4"/>
  <c r="R158" i="4" s="1"/>
  <c r="J158" i="4"/>
  <c r="I158" i="4"/>
  <c r="E158" i="4"/>
  <c r="D158" i="4"/>
  <c r="F158" i="4" s="1"/>
  <c r="Q157" i="4"/>
  <c r="P157" i="4"/>
  <c r="O157" i="4"/>
  <c r="N157" i="4"/>
  <c r="M157" i="4"/>
  <c r="R157" i="4" s="1"/>
  <c r="J157" i="4"/>
  <c r="I157" i="4"/>
  <c r="E157" i="4"/>
  <c r="D157" i="4"/>
  <c r="F157" i="4" s="1"/>
  <c r="Q156" i="4"/>
  <c r="P156" i="4"/>
  <c r="O156" i="4"/>
  <c r="N156" i="4"/>
  <c r="M156" i="4"/>
  <c r="Q155" i="4"/>
  <c r="P155" i="4"/>
  <c r="O155" i="4"/>
  <c r="N155" i="4"/>
  <c r="M155" i="4"/>
  <c r="R155" i="4" s="1"/>
  <c r="J155" i="4"/>
  <c r="Q154" i="4"/>
  <c r="P154" i="4"/>
  <c r="O154" i="4"/>
  <c r="N154" i="4"/>
  <c r="M154" i="4"/>
  <c r="R154" i="4" s="1"/>
  <c r="J154" i="4"/>
  <c r="Q153" i="4"/>
  <c r="P153" i="4"/>
  <c r="O153" i="4"/>
  <c r="N153" i="4"/>
  <c r="M153" i="4"/>
  <c r="Q152" i="4"/>
  <c r="P152" i="4"/>
  <c r="O152" i="4"/>
  <c r="N152" i="4"/>
  <c r="M152" i="4"/>
  <c r="Q151" i="4"/>
  <c r="P151" i="4"/>
  <c r="O151" i="4"/>
  <c r="N151" i="4"/>
  <c r="M151" i="4"/>
  <c r="R151" i="4" s="1"/>
  <c r="J151" i="4"/>
  <c r="I151" i="4"/>
  <c r="D151" i="4" s="1"/>
  <c r="F151" i="4" s="1"/>
  <c r="E151" i="4"/>
  <c r="Q150" i="4"/>
  <c r="P150" i="4"/>
  <c r="O150" i="4"/>
  <c r="N150" i="4"/>
  <c r="M150" i="4"/>
  <c r="Q149" i="4"/>
  <c r="P149" i="4"/>
  <c r="O149" i="4"/>
  <c r="N149" i="4"/>
  <c r="J149" i="4" s="1"/>
  <c r="M149" i="4"/>
  <c r="R149" i="4" s="1"/>
  <c r="Q148" i="4"/>
  <c r="P148" i="4"/>
  <c r="O148" i="4"/>
  <c r="N148" i="4"/>
  <c r="M148" i="4"/>
  <c r="R148" i="4" s="1"/>
  <c r="J148" i="4"/>
  <c r="Q147" i="4"/>
  <c r="P147" i="4"/>
  <c r="O147" i="4"/>
  <c r="N147" i="4"/>
  <c r="M147" i="4"/>
  <c r="Q146" i="4"/>
  <c r="P146" i="4"/>
  <c r="O146" i="4"/>
  <c r="N146" i="4"/>
  <c r="M146" i="4"/>
  <c r="Q145" i="4"/>
  <c r="P145" i="4"/>
  <c r="O145" i="4"/>
  <c r="N145" i="4"/>
  <c r="M145" i="4"/>
  <c r="Q144" i="4"/>
  <c r="J144" i="4" s="1"/>
  <c r="P144" i="4"/>
  <c r="O144" i="4"/>
  <c r="N144" i="4"/>
  <c r="M144" i="4"/>
  <c r="R144" i="4" s="1"/>
  <c r="Q143" i="4"/>
  <c r="P143" i="4"/>
  <c r="O143" i="4"/>
  <c r="N143" i="4"/>
  <c r="M143" i="4"/>
  <c r="Q142" i="4"/>
  <c r="P142" i="4"/>
  <c r="O142" i="4"/>
  <c r="N142" i="4"/>
  <c r="M142" i="4"/>
  <c r="Q141" i="4"/>
  <c r="P141" i="4"/>
  <c r="O141" i="4"/>
  <c r="N141" i="4"/>
  <c r="M141" i="4"/>
  <c r="Q140" i="4"/>
  <c r="J140" i="4" s="1"/>
  <c r="P140" i="4"/>
  <c r="O140" i="4"/>
  <c r="N140" i="4"/>
  <c r="M140" i="4"/>
  <c r="R140" i="4" s="1"/>
  <c r="Q139" i="4"/>
  <c r="P139" i="4"/>
  <c r="O139" i="4"/>
  <c r="N139" i="4"/>
  <c r="M139" i="4"/>
  <c r="Q138" i="4"/>
  <c r="P138" i="4"/>
  <c r="O138" i="4"/>
  <c r="N138" i="4"/>
  <c r="M138" i="4"/>
  <c r="R138" i="4" s="1"/>
  <c r="J138" i="4"/>
  <c r="Q137" i="4"/>
  <c r="P137" i="4"/>
  <c r="O137" i="4"/>
  <c r="N137" i="4"/>
  <c r="M137" i="4"/>
  <c r="Q136" i="4"/>
  <c r="P136" i="4"/>
  <c r="O136" i="4"/>
  <c r="N136" i="4"/>
  <c r="J136" i="4" s="1"/>
  <c r="M136" i="4"/>
  <c r="R136" i="4" s="1"/>
  <c r="Q135" i="4"/>
  <c r="P135" i="4"/>
  <c r="O135" i="4"/>
  <c r="N135" i="4"/>
  <c r="J135" i="4" s="1"/>
  <c r="M135" i="4"/>
  <c r="R135" i="4" s="1"/>
  <c r="Q134" i="4"/>
  <c r="P134" i="4"/>
  <c r="O134" i="4"/>
  <c r="J134" i="4" s="1"/>
  <c r="N134" i="4"/>
  <c r="M134" i="4"/>
  <c r="R134" i="4" s="1"/>
  <c r="Q133" i="4"/>
  <c r="P133" i="4"/>
  <c r="O133" i="4"/>
  <c r="N133" i="4"/>
  <c r="M133" i="4"/>
  <c r="Q132" i="4"/>
  <c r="P132" i="4"/>
  <c r="O132" i="4"/>
  <c r="N132" i="4"/>
  <c r="J132" i="4" s="1"/>
  <c r="M132" i="4"/>
  <c r="R132" i="4" s="1"/>
  <c r="Q131" i="4"/>
  <c r="P131" i="4"/>
  <c r="O131" i="4"/>
  <c r="N131" i="4"/>
  <c r="M131" i="4"/>
  <c r="R131" i="4" s="1"/>
  <c r="J131" i="4"/>
  <c r="Q130" i="4"/>
  <c r="P130" i="4"/>
  <c r="O130" i="4"/>
  <c r="N130" i="4"/>
  <c r="M130" i="4"/>
  <c r="R130" i="4" s="1"/>
  <c r="J130" i="4"/>
  <c r="Q129" i="4"/>
  <c r="P129" i="4"/>
  <c r="O129" i="4"/>
  <c r="N129" i="4"/>
  <c r="M129" i="4"/>
  <c r="R129" i="4" s="1"/>
  <c r="J129" i="4"/>
  <c r="I129" i="4"/>
  <c r="E129" i="4"/>
  <c r="D129" i="4"/>
  <c r="F129" i="4" s="1"/>
  <c r="Q128" i="4"/>
  <c r="P128" i="4"/>
  <c r="O128" i="4"/>
  <c r="N128" i="4"/>
  <c r="M128" i="4"/>
  <c r="R128" i="4" s="1"/>
  <c r="J128" i="4"/>
  <c r="Q127" i="4"/>
  <c r="P127" i="4"/>
  <c r="O127" i="4"/>
  <c r="N127" i="4"/>
  <c r="M127" i="4"/>
  <c r="R127" i="4" s="1"/>
  <c r="J127" i="4"/>
  <c r="I127" i="4"/>
  <c r="E127" i="4"/>
  <c r="D127" i="4"/>
  <c r="F127" i="4" s="1"/>
  <c r="Q126" i="4"/>
  <c r="P126" i="4"/>
  <c r="O126" i="4"/>
  <c r="N126" i="4"/>
  <c r="M126" i="4"/>
  <c r="R126" i="4" s="1"/>
  <c r="J126" i="4"/>
  <c r="Q125" i="4"/>
  <c r="P125" i="4"/>
  <c r="O125" i="4"/>
  <c r="N125" i="4"/>
  <c r="M125" i="4"/>
  <c r="R125" i="4" s="1"/>
  <c r="J125" i="4"/>
  <c r="I125" i="4"/>
  <c r="E125" i="4"/>
  <c r="D125" i="4"/>
  <c r="F125" i="4" s="1"/>
  <c r="Q124" i="4"/>
  <c r="P124" i="4"/>
  <c r="O124" i="4"/>
  <c r="N124" i="4"/>
  <c r="M124" i="4"/>
  <c r="R124" i="4" s="1"/>
  <c r="J124" i="4"/>
  <c r="Q123" i="4"/>
  <c r="P123" i="4"/>
  <c r="O123" i="4"/>
  <c r="N123" i="4"/>
  <c r="M123" i="4"/>
  <c r="R123" i="4" s="1"/>
  <c r="J123" i="4"/>
  <c r="Q122" i="4"/>
  <c r="P122" i="4"/>
  <c r="O122" i="4"/>
  <c r="N122" i="4"/>
  <c r="M122" i="4"/>
  <c r="R122" i="4" s="1"/>
  <c r="J122" i="4"/>
  <c r="I122" i="4"/>
  <c r="E122" i="4"/>
  <c r="D122" i="4"/>
  <c r="F122" i="4" s="1"/>
  <c r="Q121" i="4"/>
  <c r="P121" i="4"/>
  <c r="O121" i="4"/>
  <c r="N121" i="4"/>
  <c r="M121" i="4"/>
  <c r="R121" i="4" s="1"/>
  <c r="J121" i="4"/>
  <c r="Q120" i="4"/>
  <c r="P120" i="4"/>
  <c r="O120" i="4"/>
  <c r="N120" i="4"/>
  <c r="M120" i="4"/>
  <c r="R120" i="4" s="1"/>
  <c r="J120" i="4"/>
  <c r="Q119" i="4"/>
  <c r="P119" i="4"/>
  <c r="O119" i="4"/>
  <c r="N119" i="4"/>
  <c r="M119" i="4"/>
  <c r="Q118" i="4"/>
  <c r="P118" i="4"/>
  <c r="O118" i="4"/>
  <c r="N118" i="4"/>
  <c r="M118" i="4"/>
  <c r="Q117" i="4"/>
  <c r="P117" i="4"/>
  <c r="O117" i="4"/>
  <c r="N117" i="4"/>
  <c r="M117" i="4"/>
  <c r="Q116" i="4"/>
  <c r="P116" i="4"/>
  <c r="O116" i="4"/>
  <c r="N116" i="4"/>
  <c r="M116" i="4"/>
  <c r="Q115" i="4"/>
  <c r="P115" i="4"/>
  <c r="O115" i="4"/>
  <c r="N115" i="4"/>
  <c r="M115" i="4"/>
  <c r="Q114" i="4"/>
  <c r="P114" i="4"/>
  <c r="O114" i="4"/>
  <c r="N114" i="4"/>
  <c r="M114" i="4"/>
  <c r="Q113" i="4"/>
  <c r="P113" i="4"/>
  <c r="O113" i="4"/>
  <c r="N113" i="4"/>
  <c r="M113" i="4"/>
  <c r="Q112" i="4"/>
  <c r="P112" i="4"/>
  <c r="O112" i="4"/>
  <c r="N112" i="4"/>
  <c r="M112" i="4"/>
  <c r="I112" i="4"/>
  <c r="D112" i="4" s="1"/>
  <c r="F112" i="4" s="1"/>
  <c r="E112" i="4"/>
  <c r="Q111" i="4"/>
  <c r="P111" i="4"/>
  <c r="O111" i="4"/>
  <c r="J111" i="4" s="1"/>
  <c r="N111" i="4"/>
  <c r="M111" i="4"/>
  <c r="R111" i="4" s="1"/>
  <c r="I111" i="4"/>
  <c r="D111" i="4" s="1"/>
  <c r="F111" i="4" s="1"/>
  <c r="E111" i="4"/>
  <c r="Q110" i="4"/>
  <c r="P110" i="4"/>
  <c r="O110" i="4"/>
  <c r="N110" i="4"/>
  <c r="M110" i="4"/>
  <c r="Q109" i="4"/>
  <c r="P109" i="4"/>
  <c r="O109" i="4"/>
  <c r="N109" i="4"/>
  <c r="M109" i="4"/>
  <c r="R109" i="4" s="1"/>
  <c r="J109" i="4"/>
  <c r="Q108" i="4"/>
  <c r="P108" i="4"/>
  <c r="O108" i="4"/>
  <c r="N108" i="4"/>
  <c r="M108" i="4"/>
  <c r="Q107" i="4"/>
  <c r="P107" i="4"/>
  <c r="O107" i="4"/>
  <c r="N107" i="4"/>
  <c r="M107" i="4"/>
  <c r="Q106" i="4"/>
  <c r="P106" i="4"/>
  <c r="O106" i="4"/>
  <c r="N106" i="4"/>
  <c r="M106" i="4"/>
  <c r="Q105" i="4"/>
  <c r="P105" i="4"/>
  <c r="O105" i="4"/>
  <c r="N105" i="4"/>
  <c r="M105" i="4"/>
  <c r="Q104" i="4"/>
  <c r="P104" i="4"/>
  <c r="O104" i="4"/>
  <c r="N104" i="4"/>
  <c r="M104" i="4"/>
  <c r="R104" i="4" s="1"/>
  <c r="J104" i="4"/>
  <c r="I104" i="4" s="1"/>
  <c r="D104" i="4" s="1"/>
  <c r="F104" i="4" s="1"/>
  <c r="E104" i="4"/>
  <c r="Q103" i="4"/>
  <c r="P103" i="4"/>
  <c r="O103" i="4"/>
  <c r="N103" i="4"/>
  <c r="M103" i="4"/>
  <c r="R103" i="4" s="1"/>
  <c r="J103" i="4"/>
  <c r="I103" i="4"/>
  <c r="D103" i="4" s="1"/>
  <c r="F103" i="4" s="1"/>
  <c r="E103" i="4"/>
  <c r="Q102" i="4"/>
  <c r="P102" i="4"/>
  <c r="O102" i="4"/>
  <c r="N102" i="4"/>
  <c r="M102" i="4"/>
  <c r="I102" i="4"/>
  <c r="E102" i="4"/>
  <c r="D102" i="4"/>
  <c r="F102" i="4" s="1"/>
  <c r="Q101" i="4"/>
  <c r="P101" i="4"/>
  <c r="O101" i="4"/>
  <c r="N101" i="4"/>
  <c r="M101" i="4"/>
  <c r="Q100" i="4"/>
  <c r="P100" i="4"/>
  <c r="O100" i="4"/>
  <c r="N100" i="4"/>
  <c r="M100" i="4"/>
  <c r="Q99" i="4"/>
  <c r="P99" i="4"/>
  <c r="O99" i="4"/>
  <c r="N99" i="4"/>
  <c r="M99" i="4"/>
  <c r="R99" i="4" s="1"/>
  <c r="J99" i="4"/>
  <c r="Q98" i="4"/>
  <c r="P98" i="4"/>
  <c r="O98" i="4"/>
  <c r="N98" i="4"/>
  <c r="M98" i="4"/>
  <c r="R98" i="4" s="1"/>
  <c r="J98" i="4"/>
  <c r="Q97" i="4"/>
  <c r="P97" i="4"/>
  <c r="O97" i="4"/>
  <c r="N97" i="4"/>
  <c r="M97" i="4"/>
  <c r="R97" i="4" s="1"/>
  <c r="J97" i="4"/>
  <c r="Q96" i="4"/>
  <c r="P96" i="4"/>
  <c r="O96" i="4"/>
  <c r="N96" i="4"/>
  <c r="M96" i="4"/>
  <c r="R96" i="4" s="1"/>
  <c r="J96" i="4"/>
  <c r="Q95" i="4"/>
  <c r="P95" i="4"/>
  <c r="O95" i="4"/>
  <c r="N95" i="4"/>
  <c r="M95" i="4"/>
  <c r="R95" i="4" s="1"/>
  <c r="J95" i="4"/>
  <c r="I95" i="4"/>
  <c r="E95" i="4"/>
  <c r="D95" i="4"/>
  <c r="F95" i="4" s="1"/>
  <c r="Q94" i="4"/>
  <c r="P94" i="4"/>
  <c r="O94" i="4"/>
  <c r="N94" i="4"/>
  <c r="M94" i="4"/>
  <c r="R94" i="4" s="1"/>
  <c r="J94" i="4"/>
  <c r="Q93" i="4"/>
  <c r="P93" i="4"/>
  <c r="O93" i="4"/>
  <c r="N93" i="4"/>
  <c r="M93" i="4"/>
  <c r="R93" i="4" s="1"/>
  <c r="J93" i="4"/>
  <c r="Q92" i="4"/>
  <c r="P92" i="4"/>
  <c r="O92" i="4"/>
  <c r="N92" i="4"/>
  <c r="M92" i="4"/>
  <c r="R92" i="4" s="1"/>
  <c r="J92" i="4"/>
  <c r="Q91" i="4"/>
  <c r="P91" i="4"/>
  <c r="O91" i="4"/>
  <c r="N91" i="4"/>
  <c r="M91" i="4"/>
  <c r="R91" i="4" s="1"/>
  <c r="J91" i="4"/>
  <c r="Q90" i="4"/>
  <c r="P90" i="4"/>
  <c r="O90" i="4"/>
  <c r="N90" i="4"/>
  <c r="M90" i="4"/>
  <c r="R90" i="4" s="1"/>
  <c r="J90" i="4"/>
  <c r="Q89" i="4"/>
  <c r="P89" i="4"/>
  <c r="O89" i="4"/>
  <c r="N89" i="4"/>
  <c r="M89" i="4"/>
  <c r="R89" i="4" s="1"/>
  <c r="J89" i="4"/>
  <c r="Q88" i="4"/>
  <c r="P88" i="4"/>
  <c r="O88" i="4"/>
  <c r="N88" i="4"/>
  <c r="M88" i="4"/>
  <c r="R88" i="4" s="1"/>
  <c r="J88" i="4"/>
  <c r="Q87" i="4"/>
  <c r="P87" i="4"/>
  <c r="O87" i="4"/>
  <c r="N87" i="4"/>
  <c r="M87" i="4"/>
  <c r="R87" i="4" s="1"/>
  <c r="J87" i="4"/>
  <c r="Q86" i="4"/>
  <c r="P86" i="4"/>
  <c r="O86" i="4"/>
  <c r="N86" i="4"/>
  <c r="M86" i="4"/>
  <c r="R86" i="4" s="1"/>
  <c r="J86" i="4"/>
  <c r="Q85" i="4"/>
  <c r="P85" i="4"/>
  <c r="O85" i="4"/>
  <c r="N85" i="4"/>
  <c r="M85" i="4"/>
  <c r="R85" i="4" s="1"/>
  <c r="J85" i="4"/>
  <c r="I85" i="4"/>
  <c r="E85" i="4"/>
  <c r="D85" i="4"/>
  <c r="F85" i="4" s="1"/>
  <c r="Q84" i="4"/>
  <c r="P84" i="4"/>
  <c r="O84" i="4"/>
  <c r="N84" i="4"/>
  <c r="M84" i="4"/>
  <c r="R84" i="4" s="1"/>
  <c r="J84" i="4"/>
  <c r="Q83" i="4"/>
  <c r="P83" i="4"/>
  <c r="O83" i="4"/>
  <c r="N83" i="4"/>
  <c r="M83" i="4"/>
  <c r="R83" i="4" s="1"/>
  <c r="J83" i="4"/>
  <c r="Q82" i="4"/>
  <c r="P82" i="4"/>
  <c r="O82" i="4"/>
  <c r="N82" i="4"/>
  <c r="M82" i="4"/>
  <c r="R82" i="4" s="1"/>
  <c r="J82" i="4"/>
  <c r="Q81" i="4"/>
  <c r="P81" i="4"/>
  <c r="O81" i="4"/>
  <c r="N81" i="4"/>
  <c r="M81" i="4"/>
  <c r="R81" i="4" s="1"/>
  <c r="J81" i="4"/>
  <c r="Q80" i="4"/>
  <c r="P80" i="4"/>
  <c r="O80" i="4"/>
  <c r="N80" i="4"/>
  <c r="J80" i="4" s="1"/>
  <c r="M80" i="4"/>
  <c r="R80" i="4" s="1"/>
  <c r="Q79" i="4"/>
  <c r="P79" i="4"/>
  <c r="O79" i="4"/>
  <c r="N79" i="4"/>
  <c r="M79" i="4"/>
  <c r="R79" i="4" s="1"/>
  <c r="J79" i="4"/>
  <c r="I79" i="4"/>
  <c r="D79" i="4" s="1"/>
  <c r="F79" i="4" s="1"/>
  <c r="E79" i="4"/>
  <c r="Q78" i="4"/>
  <c r="P78" i="4"/>
  <c r="O78" i="4"/>
  <c r="N78" i="4"/>
  <c r="M78" i="4"/>
  <c r="Q77" i="4"/>
  <c r="P77" i="4"/>
  <c r="O77" i="4"/>
  <c r="N77" i="4"/>
  <c r="M77" i="4"/>
  <c r="Q76" i="4"/>
  <c r="P76" i="4"/>
  <c r="O76" i="4"/>
  <c r="N76" i="4"/>
  <c r="M76" i="4"/>
  <c r="Q75" i="4"/>
  <c r="P75" i="4"/>
  <c r="O75" i="4"/>
  <c r="N75" i="4"/>
  <c r="M75" i="4"/>
  <c r="Q74" i="4"/>
  <c r="P74" i="4"/>
  <c r="O74" i="4"/>
  <c r="J74" i="4" s="1"/>
  <c r="N74" i="4"/>
  <c r="M74" i="4"/>
  <c r="R74" i="4" s="1"/>
  <c r="Q73" i="4"/>
  <c r="P73" i="4"/>
  <c r="O73" i="4"/>
  <c r="N73" i="4"/>
  <c r="M73" i="4"/>
  <c r="Q72" i="4"/>
  <c r="P72" i="4"/>
  <c r="O72" i="4"/>
  <c r="N72" i="4"/>
  <c r="M72" i="4"/>
  <c r="Q71" i="4"/>
  <c r="P71" i="4"/>
  <c r="O71" i="4"/>
  <c r="N71" i="4"/>
  <c r="M71" i="4"/>
  <c r="Q70" i="4"/>
  <c r="P70" i="4"/>
  <c r="O70" i="4"/>
  <c r="N70" i="4"/>
  <c r="M70" i="4"/>
  <c r="Q69" i="4"/>
  <c r="P69" i="4"/>
  <c r="O69" i="4"/>
  <c r="N69" i="4"/>
  <c r="M69" i="4"/>
  <c r="Q68" i="4"/>
  <c r="P68" i="4"/>
  <c r="O68" i="4"/>
  <c r="J68" i="4" s="1"/>
  <c r="N68" i="4"/>
  <c r="M68" i="4"/>
  <c r="R68" i="4" s="1"/>
  <c r="R67" i="4"/>
  <c r="Q67" i="4"/>
  <c r="J67" i="4" s="1"/>
  <c r="P67" i="4"/>
  <c r="O67" i="4"/>
  <c r="N67" i="4"/>
  <c r="M67" i="4"/>
  <c r="Q66" i="4"/>
  <c r="P66" i="4"/>
  <c r="O66" i="4"/>
  <c r="N66" i="4"/>
  <c r="M66" i="4"/>
  <c r="R66" i="4" s="1"/>
  <c r="J66" i="4"/>
  <c r="Q65" i="4"/>
  <c r="P65" i="4"/>
  <c r="O65" i="4"/>
  <c r="N65" i="4"/>
  <c r="M65" i="4"/>
  <c r="R65" i="4" s="1"/>
  <c r="J65" i="4"/>
  <c r="I65" i="4"/>
  <c r="E65" i="4"/>
  <c r="D65" i="4"/>
  <c r="F65" i="4" s="1"/>
  <c r="Q64" i="4"/>
  <c r="P64" i="4"/>
  <c r="O64" i="4"/>
  <c r="N64" i="4"/>
  <c r="M64" i="4"/>
  <c r="R64" i="4" s="1"/>
  <c r="J64" i="4"/>
  <c r="Q63" i="4"/>
  <c r="P63" i="4"/>
  <c r="O63" i="4"/>
  <c r="N63" i="4"/>
  <c r="M63" i="4"/>
  <c r="R63" i="4" s="1"/>
  <c r="J63" i="4"/>
  <c r="Q62" i="4"/>
  <c r="P62" i="4"/>
  <c r="O62" i="4"/>
  <c r="N62" i="4"/>
  <c r="M62" i="4"/>
  <c r="R62" i="4" s="1"/>
  <c r="J62" i="4"/>
  <c r="Q61" i="4"/>
  <c r="P61" i="4"/>
  <c r="O61" i="4"/>
  <c r="N61" i="4"/>
  <c r="M61" i="4"/>
  <c r="R61" i="4" s="1"/>
  <c r="J61" i="4"/>
  <c r="I61" i="4"/>
  <c r="E61" i="4"/>
  <c r="D61" i="4"/>
  <c r="F61" i="4" s="1"/>
  <c r="Q60" i="4"/>
  <c r="P60" i="4"/>
  <c r="O60" i="4"/>
  <c r="N60" i="4"/>
  <c r="M60" i="4"/>
  <c r="R60" i="4" s="1"/>
  <c r="J60" i="4"/>
  <c r="Q59" i="4"/>
  <c r="P59" i="4"/>
  <c r="O59" i="4"/>
  <c r="N59" i="4"/>
  <c r="M59" i="4"/>
  <c r="R59" i="4" s="1"/>
  <c r="J59" i="4"/>
  <c r="Q58" i="4"/>
  <c r="P58" i="4"/>
  <c r="O58" i="4"/>
  <c r="N58" i="4"/>
  <c r="M58" i="4"/>
  <c r="R58" i="4" s="1"/>
  <c r="J58" i="4"/>
  <c r="Q57" i="4"/>
  <c r="P57" i="4"/>
  <c r="O57" i="4"/>
  <c r="N57" i="4"/>
  <c r="M57" i="4"/>
  <c r="R57" i="4" s="1"/>
  <c r="J57" i="4"/>
  <c r="I57" i="4"/>
  <c r="E57" i="4"/>
  <c r="D57" i="4"/>
  <c r="F57" i="4" s="1"/>
  <c r="Q56" i="4"/>
  <c r="P56" i="4"/>
  <c r="O56" i="4"/>
  <c r="N56" i="4"/>
  <c r="M56" i="4"/>
  <c r="R56" i="4" s="1"/>
  <c r="J56" i="4"/>
  <c r="Q55" i="4"/>
  <c r="P55" i="4"/>
  <c r="O55" i="4"/>
  <c r="N55" i="4"/>
  <c r="M55" i="4"/>
  <c r="R55" i="4" s="1"/>
  <c r="J55" i="4"/>
  <c r="Q54" i="4"/>
  <c r="P54" i="4"/>
  <c r="O54" i="4"/>
  <c r="N54" i="4"/>
  <c r="M54" i="4"/>
  <c r="R54" i="4" s="1"/>
  <c r="J54" i="4"/>
  <c r="Q53" i="4"/>
  <c r="P53" i="4"/>
  <c r="O53" i="4"/>
  <c r="N53" i="4"/>
  <c r="M53" i="4"/>
  <c r="R53" i="4" s="1"/>
  <c r="J53" i="4"/>
  <c r="I53" i="4"/>
  <c r="E53" i="4"/>
  <c r="D53" i="4"/>
  <c r="F53" i="4" s="1"/>
  <c r="Q52" i="4"/>
  <c r="P52" i="4"/>
  <c r="O52" i="4"/>
  <c r="N52" i="4"/>
  <c r="M52" i="4"/>
  <c r="R52" i="4" s="1"/>
  <c r="J52" i="4"/>
  <c r="I52" i="4"/>
  <c r="E52" i="4"/>
  <c r="D52" i="4"/>
  <c r="F52" i="4" s="1"/>
  <c r="Q51" i="4"/>
  <c r="P51" i="4"/>
  <c r="O51" i="4"/>
  <c r="N51" i="4"/>
  <c r="M51" i="4"/>
  <c r="R51" i="4" s="1"/>
  <c r="J51" i="4"/>
  <c r="Q50" i="4"/>
  <c r="P50" i="4"/>
  <c r="O50" i="4"/>
  <c r="N50" i="4"/>
  <c r="M50" i="4"/>
  <c r="R50" i="4" s="1"/>
  <c r="J50" i="4"/>
  <c r="Q49" i="4"/>
  <c r="P49" i="4"/>
  <c r="O49" i="4"/>
  <c r="N49" i="4"/>
  <c r="M49" i="4"/>
  <c r="R49" i="4" s="1"/>
  <c r="J49" i="4"/>
  <c r="Q48" i="4"/>
  <c r="P48" i="4"/>
  <c r="O48" i="4"/>
  <c r="N48" i="4"/>
  <c r="M48" i="4"/>
  <c r="R48" i="4" s="1"/>
  <c r="J48" i="4"/>
  <c r="Q47" i="4"/>
  <c r="P47" i="4"/>
  <c r="O47" i="4"/>
  <c r="N47" i="4"/>
  <c r="M47" i="4"/>
  <c r="R47" i="4" s="1"/>
  <c r="J47" i="4"/>
  <c r="Q46" i="4"/>
  <c r="P46" i="4"/>
  <c r="O46" i="4"/>
  <c r="N46" i="4"/>
  <c r="M46" i="4"/>
  <c r="R46" i="4" s="1"/>
  <c r="J46" i="4"/>
  <c r="Q45" i="4"/>
  <c r="P45" i="4"/>
  <c r="O45" i="4"/>
  <c r="N45" i="4"/>
  <c r="M45" i="4"/>
  <c r="R45" i="4" s="1"/>
  <c r="J45" i="4"/>
  <c r="I45" i="4"/>
  <c r="E45" i="4"/>
  <c r="D45" i="4"/>
  <c r="F45" i="4" s="1"/>
  <c r="Q44" i="4"/>
  <c r="P44" i="4"/>
  <c r="O44" i="4"/>
  <c r="N44" i="4"/>
  <c r="M44" i="4"/>
  <c r="R44" i="4" s="1"/>
  <c r="J44" i="4"/>
  <c r="Q43" i="4"/>
  <c r="P43" i="4"/>
  <c r="O43" i="4"/>
  <c r="N43" i="4"/>
  <c r="M43" i="4"/>
  <c r="R43" i="4" s="1"/>
  <c r="J43" i="4"/>
  <c r="Q42" i="4"/>
  <c r="P42" i="4"/>
  <c r="O42" i="4"/>
  <c r="N42" i="4"/>
  <c r="M42" i="4"/>
  <c r="R42" i="4" s="1"/>
  <c r="J42" i="4"/>
  <c r="Q41" i="4"/>
  <c r="P41" i="4"/>
  <c r="O41" i="4"/>
  <c r="N41" i="4"/>
  <c r="M41" i="4"/>
  <c r="R41" i="4" s="1"/>
  <c r="J41" i="4"/>
  <c r="Q40" i="4"/>
  <c r="P40" i="4"/>
  <c r="O40" i="4"/>
  <c r="N40" i="4"/>
  <c r="M40" i="4"/>
  <c r="R40" i="4" s="1"/>
  <c r="J40" i="4"/>
  <c r="I40" i="4"/>
  <c r="E40" i="4"/>
  <c r="D40" i="4"/>
  <c r="F40" i="4" s="1"/>
  <c r="Q39" i="4"/>
  <c r="P39" i="4"/>
  <c r="O39" i="4"/>
  <c r="N39" i="4"/>
  <c r="M39" i="4"/>
  <c r="R39" i="4" s="1"/>
  <c r="J39" i="4"/>
  <c r="Q38" i="4"/>
  <c r="P38" i="4"/>
  <c r="O38" i="4"/>
  <c r="N38" i="4"/>
  <c r="M38" i="4"/>
  <c r="R38" i="4" s="1"/>
  <c r="J38" i="4"/>
  <c r="I38" i="4"/>
  <c r="E38" i="4"/>
  <c r="D38" i="4"/>
  <c r="F38" i="4" s="1"/>
  <c r="Q37" i="4"/>
  <c r="P37" i="4"/>
  <c r="O37" i="4"/>
  <c r="N37" i="4"/>
  <c r="M37" i="4"/>
  <c r="R37" i="4" s="1"/>
  <c r="J37" i="4"/>
  <c r="Q36" i="4"/>
  <c r="P36" i="4"/>
  <c r="O36" i="4"/>
  <c r="N36" i="4"/>
  <c r="M36" i="4"/>
  <c r="R36" i="4" s="1"/>
  <c r="J36" i="4"/>
  <c r="I36" i="4"/>
  <c r="E36" i="4"/>
  <c r="D36" i="4"/>
  <c r="F36" i="4" s="1"/>
  <c r="Q35" i="4"/>
  <c r="P35" i="4"/>
  <c r="O35" i="4"/>
  <c r="N35" i="4"/>
  <c r="M35" i="4"/>
  <c r="Q34" i="4"/>
  <c r="P34" i="4"/>
  <c r="O34" i="4"/>
  <c r="N34" i="4"/>
  <c r="M34" i="4"/>
  <c r="R34" i="4" s="1"/>
  <c r="J34" i="4"/>
  <c r="I34" i="4"/>
  <c r="E34" i="4"/>
  <c r="D34" i="4"/>
  <c r="F34" i="4" s="1"/>
  <c r="Q33" i="4"/>
  <c r="P33" i="4"/>
  <c r="O33" i="4"/>
  <c r="N33" i="4"/>
  <c r="M33" i="4"/>
  <c r="R33" i="4" s="1"/>
  <c r="J33" i="4"/>
  <c r="I33" i="4"/>
  <c r="E33" i="4"/>
  <c r="D33" i="4"/>
  <c r="F33" i="4" s="1"/>
  <c r="Q32" i="4"/>
  <c r="P32" i="4"/>
  <c r="O32" i="4"/>
  <c r="N32" i="4"/>
  <c r="M32" i="4"/>
  <c r="R32" i="4" s="1"/>
  <c r="J32" i="4"/>
  <c r="I32" i="4"/>
  <c r="E32" i="4"/>
  <c r="D32" i="4"/>
  <c r="F32" i="4" s="1"/>
  <c r="Q31" i="4"/>
  <c r="P31" i="4"/>
  <c r="O31" i="4"/>
  <c r="N31" i="4"/>
  <c r="M31" i="4"/>
  <c r="R31" i="4" s="1"/>
  <c r="J31" i="4"/>
  <c r="Q30" i="4"/>
  <c r="P30" i="4"/>
  <c r="O30" i="4"/>
  <c r="N30" i="4"/>
  <c r="M30" i="4"/>
  <c r="R30" i="4" s="1"/>
  <c r="J30" i="4"/>
  <c r="Q29" i="4"/>
  <c r="P29" i="4"/>
  <c r="O29" i="4"/>
  <c r="N29" i="4"/>
  <c r="M29" i="4"/>
  <c r="R29" i="4" s="1"/>
  <c r="J29" i="4"/>
  <c r="Q28" i="4"/>
  <c r="P28" i="4"/>
  <c r="O28" i="4"/>
  <c r="N28" i="4"/>
  <c r="M28" i="4"/>
  <c r="R28" i="4" s="1"/>
  <c r="J28" i="4"/>
  <c r="Q27" i="4"/>
  <c r="P27" i="4"/>
  <c r="O27" i="4"/>
  <c r="N27" i="4"/>
  <c r="M27" i="4"/>
  <c r="R27" i="4" s="1"/>
  <c r="J27" i="4"/>
  <c r="Q26" i="4"/>
  <c r="P26" i="4"/>
  <c r="O26" i="4"/>
  <c r="N26" i="4"/>
  <c r="M26" i="4"/>
  <c r="R26" i="4" s="1"/>
  <c r="J26" i="4"/>
  <c r="I26" i="4"/>
  <c r="E26" i="4"/>
  <c r="D26" i="4"/>
  <c r="F26" i="4" s="1"/>
  <c r="Q25" i="4"/>
  <c r="P25" i="4"/>
  <c r="O25" i="4"/>
  <c r="N25" i="4"/>
  <c r="M25" i="4"/>
  <c r="R25" i="4" s="1"/>
  <c r="J25" i="4"/>
  <c r="Q24" i="4"/>
  <c r="P24" i="4"/>
  <c r="O24" i="4"/>
  <c r="N24" i="4"/>
  <c r="M24" i="4"/>
  <c r="R24" i="4" s="1"/>
  <c r="J24" i="4"/>
  <c r="Q23" i="4"/>
  <c r="P23" i="4"/>
  <c r="O23" i="4"/>
  <c r="N23" i="4"/>
  <c r="M23" i="4"/>
  <c r="R23" i="4" s="1"/>
  <c r="J23" i="4"/>
  <c r="Q22" i="4"/>
  <c r="P22" i="4"/>
  <c r="O22" i="4"/>
  <c r="N22" i="4"/>
  <c r="M22" i="4"/>
  <c r="R22" i="4" s="1"/>
  <c r="J22" i="4"/>
  <c r="Q21" i="4"/>
  <c r="P21" i="4"/>
  <c r="O21" i="4"/>
  <c r="N21" i="4"/>
  <c r="M21" i="4"/>
  <c r="R21" i="4" s="1"/>
  <c r="J21" i="4"/>
  <c r="Q20" i="4"/>
  <c r="P20" i="4"/>
  <c r="O20" i="4"/>
  <c r="N20" i="4"/>
  <c r="M20" i="4"/>
  <c r="Q19" i="4"/>
  <c r="P19" i="4"/>
  <c r="O19" i="4"/>
  <c r="J19" i="4" s="1"/>
  <c r="N19" i="4"/>
  <c r="M19" i="4"/>
  <c r="R19" i="4" s="1"/>
  <c r="Q18" i="4"/>
  <c r="P18" i="4"/>
  <c r="O18" i="4"/>
  <c r="N18" i="4"/>
  <c r="M18" i="4"/>
  <c r="Q17" i="4"/>
  <c r="P17" i="4"/>
  <c r="O17" i="4"/>
  <c r="N17" i="4"/>
  <c r="M17" i="4"/>
  <c r="R17" i="4" s="1"/>
  <c r="J17" i="4"/>
  <c r="Q16" i="4"/>
  <c r="P16" i="4"/>
  <c r="O16" i="4"/>
  <c r="N16" i="4"/>
  <c r="M16" i="4"/>
  <c r="Q15" i="4"/>
  <c r="P15" i="4"/>
  <c r="O15" i="4"/>
  <c r="N15" i="4"/>
  <c r="M15" i="4"/>
  <c r="Q14" i="4"/>
  <c r="P14" i="4"/>
  <c r="O14" i="4"/>
  <c r="N14" i="4"/>
  <c r="M14" i="4"/>
  <c r="Q13" i="4"/>
  <c r="P13" i="4"/>
  <c r="O13" i="4"/>
  <c r="N13" i="4"/>
  <c r="M13" i="4"/>
  <c r="Q12" i="4"/>
  <c r="P12" i="4"/>
  <c r="O12" i="4"/>
  <c r="N12" i="4"/>
  <c r="M12" i="4"/>
  <c r="I12" i="4"/>
  <c r="E12" i="4"/>
  <c r="D12" i="4"/>
  <c r="F12" i="4" s="1"/>
  <c r="Q11" i="4"/>
  <c r="P11" i="4"/>
  <c r="O11" i="4"/>
  <c r="N11" i="4"/>
  <c r="M11" i="4"/>
  <c r="R11" i="4" s="1"/>
  <c r="J11" i="4"/>
  <c r="Q10" i="4"/>
  <c r="P10" i="4"/>
  <c r="O10" i="4"/>
  <c r="N10" i="4"/>
  <c r="M10" i="4"/>
  <c r="R10" i="4" s="1"/>
  <c r="J10" i="4"/>
  <c r="Q9" i="4"/>
  <c r="P9" i="4"/>
  <c r="O9" i="4"/>
  <c r="N9" i="4"/>
  <c r="M9" i="4"/>
  <c r="I9" i="4"/>
  <c r="E9" i="4"/>
  <c r="D9" i="4"/>
  <c r="F9" i="4" s="1"/>
  <c r="Q8" i="4"/>
  <c r="P8" i="4"/>
  <c r="O8" i="4"/>
  <c r="N8" i="4"/>
  <c r="M8" i="4"/>
  <c r="R8" i="4" s="1"/>
  <c r="J8" i="4"/>
  <c r="Q7" i="4"/>
  <c r="P7" i="4"/>
  <c r="O7" i="4"/>
  <c r="N7" i="4"/>
  <c r="M7" i="4"/>
  <c r="R7" i="4" s="1"/>
  <c r="J7" i="4"/>
  <c r="I7" i="4"/>
  <c r="E7" i="4"/>
  <c r="D7" i="4"/>
  <c r="F7" i="4" s="1"/>
  <c r="Q6" i="4"/>
  <c r="P6" i="4"/>
  <c r="O6" i="4"/>
  <c r="N6" i="4"/>
  <c r="M6" i="4"/>
  <c r="R6" i="4" s="1"/>
  <c r="J6" i="4"/>
  <c r="I6" i="4"/>
  <c r="E6" i="4"/>
  <c r="D6" i="4"/>
  <c r="F6" i="4" s="1"/>
  <c r="C21" i="3"/>
  <c r="C20" i="3"/>
  <c r="K260" i="4" l="1"/>
  <c r="L260" i="4"/>
  <c r="K259" i="4"/>
  <c r="L259" i="4"/>
  <c r="K258" i="4"/>
  <c r="L258" i="4"/>
  <c r="K257" i="4"/>
  <c r="L257" i="4"/>
  <c r="K256" i="4"/>
  <c r="L256" i="4"/>
  <c r="K255" i="4"/>
  <c r="L255" i="4"/>
  <c r="K254" i="4"/>
  <c r="L254" i="4"/>
  <c r="K253" i="4"/>
  <c r="L253" i="4"/>
  <c r="K252" i="4"/>
  <c r="L252" i="4"/>
  <c r="K251" i="4"/>
  <c r="L251" i="4"/>
  <c r="K250" i="4"/>
  <c r="L250" i="4"/>
  <c r="K249" i="4"/>
  <c r="L249" i="4"/>
  <c r="K248" i="4"/>
  <c r="L248" i="4"/>
  <c r="K247" i="4"/>
  <c r="L247" i="4"/>
  <c r="K246" i="4"/>
  <c r="L246" i="4"/>
  <c r="K245" i="4"/>
  <c r="L245" i="4"/>
  <c r="K244" i="4"/>
  <c r="L244" i="4"/>
  <c r="K243" i="4"/>
  <c r="L243" i="4"/>
  <c r="K242" i="4"/>
  <c r="L242" i="4"/>
  <c r="K241" i="4"/>
  <c r="L241" i="4"/>
  <c r="K240" i="4"/>
  <c r="L240" i="4"/>
  <c r="K239" i="4"/>
  <c r="L239" i="4"/>
  <c r="K238" i="4"/>
  <c r="L238" i="4"/>
  <c r="K237" i="4"/>
  <c r="L237" i="4"/>
  <c r="K236" i="4"/>
  <c r="L236" i="4"/>
  <c r="K235" i="4"/>
  <c r="L235" i="4"/>
  <c r="K234" i="4"/>
  <c r="L234" i="4"/>
  <c r="K233" i="4"/>
  <c r="L233" i="4"/>
  <c r="K232" i="4"/>
  <c r="L232" i="4"/>
  <c r="K231" i="4"/>
  <c r="L231" i="4"/>
  <c r="K230" i="4"/>
  <c r="L230" i="4"/>
  <c r="K229" i="4"/>
  <c r="L229" i="4"/>
  <c r="K228" i="4"/>
  <c r="L228" i="4"/>
  <c r="K227" i="4"/>
  <c r="L227" i="4"/>
  <c r="K226" i="4"/>
  <c r="L226" i="4"/>
  <c r="K225" i="4"/>
  <c r="L225" i="4"/>
  <c r="K224" i="4"/>
  <c r="L224" i="4"/>
  <c r="K223" i="4"/>
  <c r="L223" i="4"/>
  <c r="K222" i="4"/>
  <c r="L222" i="4"/>
  <c r="K221" i="4"/>
  <c r="L221" i="4"/>
  <c r="K220" i="4"/>
  <c r="L220" i="4"/>
  <c r="K219" i="4"/>
  <c r="L219" i="4"/>
  <c r="K218" i="4"/>
  <c r="L218" i="4"/>
  <c r="K217" i="4"/>
  <c r="L217" i="4"/>
  <c r="K216" i="4"/>
  <c r="L216" i="4"/>
  <c r="K215" i="4"/>
  <c r="L215" i="4"/>
  <c r="K214" i="4"/>
  <c r="L214" i="4"/>
  <c r="K213" i="4"/>
  <c r="L213" i="4"/>
  <c r="K212" i="4"/>
  <c r="L212" i="4"/>
  <c r="K211" i="4"/>
  <c r="L211" i="4"/>
  <c r="K210" i="4"/>
  <c r="L210" i="4"/>
  <c r="K209" i="4"/>
  <c r="L209" i="4"/>
  <c r="K208" i="4"/>
  <c r="L208" i="4"/>
  <c r="K207" i="4"/>
  <c r="L207" i="4"/>
  <c r="K206" i="4"/>
  <c r="L206" i="4"/>
  <c r="K205" i="4"/>
  <c r="L205" i="4"/>
  <c r="K204" i="4"/>
  <c r="L204" i="4"/>
  <c r="K203" i="4"/>
  <c r="L203" i="4"/>
  <c r="K202" i="4"/>
  <c r="L202" i="4"/>
  <c r="K201" i="4"/>
  <c r="L201" i="4"/>
  <c r="K200" i="4"/>
  <c r="L200" i="4"/>
  <c r="K199" i="4"/>
  <c r="L199" i="4"/>
  <c r="K198" i="4"/>
  <c r="L198" i="4"/>
  <c r="K197" i="4"/>
  <c r="L197" i="4"/>
  <c r="R196" i="4"/>
  <c r="J196" i="4"/>
  <c r="K195" i="4"/>
  <c r="L195" i="4"/>
  <c r="K194" i="4"/>
  <c r="L194" i="4"/>
  <c r="K193" i="4"/>
  <c r="L193" i="4"/>
  <c r="K192" i="4"/>
  <c r="L192" i="4"/>
  <c r="K191" i="4"/>
  <c r="L191" i="4"/>
  <c r="K190" i="4"/>
  <c r="L190" i="4"/>
  <c r="K189" i="4"/>
  <c r="L189" i="4"/>
  <c r="K188" i="4"/>
  <c r="L188" i="4"/>
  <c r="K187" i="4"/>
  <c r="L187" i="4"/>
  <c r="K186" i="4"/>
  <c r="L186" i="4"/>
  <c r="K185" i="4"/>
  <c r="L185" i="4"/>
  <c r="K184" i="4"/>
  <c r="L184" i="4"/>
  <c r="K183" i="4"/>
  <c r="L183" i="4"/>
  <c r="K182" i="4"/>
  <c r="L182" i="4"/>
  <c r="K181" i="4"/>
  <c r="L181" i="4"/>
  <c r="K180" i="4"/>
  <c r="L180" i="4"/>
  <c r="K179" i="4"/>
  <c r="L179" i="4"/>
  <c r="K178" i="4"/>
  <c r="L178" i="4"/>
  <c r="K177" i="4"/>
  <c r="L177" i="4"/>
  <c r="K176" i="4"/>
  <c r="L176" i="4"/>
  <c r="K175" i="4"/>
  <c r="L175" i="4"/>
  <c r="K174" i="4"/>
  <c r="L174" i="4"/>
  <c r="K173" i="4"/>
  <c r="L173" i="4"/>
  <c r="K172" i="4"/>
  <c r="L172" i="4"/>
  <c r="K171" i="4"/>
  <c r="L171" i="4"/>
  <c r="K170" i="4"/>
  <c r="L170" i="4"/>
  <c r="K169" i="4"/>
  <c r="L169" i="4"/>
  <c r="K168" i="4"/>
  <c r="L168" i="4"/>
  <c r="K167" i="4"/>
  <c r="L167" i="4"/>
  <c r="K166" i="4"/>
  <c r="L166" i="4"/>
  <c r="K165" i="4"/>
  <c r="L165" i="4"/>
  <c r="J164" i="4"/>
  <c r="R164" i="4"/>
  <c r="K163" i="4"/>
  <c r="L163" i="4"/>
  <c r="K162" i="4"/>
  <c r="L162" i="4"/>
  <c r="K161" i="4"/>
  <c r="L161" i="4"/>
  <c r="K160" i="4"/>
  <c r="L160" i="4"/>
  <c r="K159" i="4"/>
  <c r="L159" i="4"/>
  <c r="K158" i="4"/>
  <c r="L158" i="4"/>
  <c r="K157" i="4"/>
  <c r="L157" i="4"/>
  <c r="J156" i="4"/>
  <c r="R156" i="4"/>
  <c r="L155" i="4"/>
  <c r="K155" i="4"/>
  <c r="K154" i="4"/>
  <c r="L154" i="4"/>
  <c r="J153" i="4"/>
  <c r="R153" i="4"/>
  <c r="J152" i="4"/>
  <c r="R152" i="4"/>
  <c r="K151" i="4"/>
  <c r="L151" i="4"/>
  <c r="J150" i="4"/>
  <c r="R150" i="4"/>
  <c r="K149" i="4"/>
  <c r="L149" i="4"/>
  <c r="K148" i="4"/>
  <c r="L148" i="4"/>
  <c r="J147" i="4"/>
  <c r="R147" i="4"/>
  <c r="J146" i="4"/>
  <c r="R146" i="4"/>
  <c r="R145" i="4"/>
  <c r="J145" i="4"/>
  <c r="E144" i="4"/>
  <c r="K144" i="4"/>
  <c r="I144" i="4" s="1"/>
  <c r="D144" i="4" s="1"/>
  <c r="F144" i="4" s="1"/>
  <c r="L144" i="4"/>
  <c r="R143" i="4"/>
  <c r="J143" i="4"/>
  <c r="R142" i="4"/>
  <c r="J142" i="4"/>
  <c r="J141" i="4"/>
  <c r="R141" i="4"/>
  <c r="E140" i="4"/>
  <c r="K140" i="4"/>
  <c r="I140" i="4" s="1"/>
  <c r="D140" i="4" s="1"/>
  <c r="F140" i="4" s="1"/>
  <c r="L140" i="4"/>
  <c r="R139" i="4"/>
  <c r="J139" i="4"/>
  <c r="L138" i="4"/>
  <c r="K138" i="4"/>
  <c r="J137" i="4"/>
  <c r="R137" i="4"/>
  <c r="E136" i="4"/>
  <c r="K136" i="4"/>
  <c r="I136" i="4" s="1"/>
  <c r="D136" i="4" s="1"/>
  <c r="F136" i="4" s="1"/>
  <c r="L136" i="4"/>
  <c r="K135" i="4"/>
  <c r="L135" i="4"/>
  <c r="K134" i="4"/>
  <c r="L134" i="4"/>
  <c r="R133" i="4"/>
  <c r="J133" i="4"/>
  <c r="L132" i="4"/>
  <c r="K132" i="4"/>
  <c r="K131" i="4"/>
  <c r="L131" i="4"/>
  <c r="K130" i="4"/>
  <c r="L130" i="4"/>
  <c r="K129" i="4"/>
  <c r="L129" i="4"/>
  <c r="K128" i="4"/>
  <c r="L128" i="4"/>
  <c r="K127" i="4"/>
  <c r="L127" i="4"/>
  <c r="K126" i="4"/>
  <c r="L126" i="4"/>
  <c r="K125" i="4"/>
  <c r="L125" i="4"/>
  <c r="K124" i="4"/>
  <c r="L124" i="4"/>
  <c r="K123" i="4"/>
  <c r="L123" i="4"/>
  <c r="K122" i="4"/>
  <c r="L122" i="4"/>
  <c r="K121" i="4"/>
  <c r="L121" i="4"/>
  <c r="K120" i="4"/>
  <c r="L120" i="4"/>
  <c r="R119" i="4"/>
  <c r="J119" i="4"/>
  <c r="J118" i="4"/>
  <c r="R118" i="4"/>
  <c r="R117" i="4"/>
  <c r="J117" i="4"/>
  <c r="J116" i="4"/>
  <c r="R116" i="4"/>
  <c r="J115" i="4"/>
  <c r="R115" i="4"/>
  <c r="R114" i="4"/>
  <c r="J114" i="4"/>
  <c r="R113" i="4"/>
  <c r="J113" i="4"/>
  <c r="J112" i="4"/>
  <c r="R112" i="4"/>
  <c r="K111" i="4"/>
  <c r="L111" i="4"/>
  <c r="R110" i="4"/>
  <c r="J110" i="4"/>
  <c r="K109" i="4"/>
  <c r="L109" i="4"/>
  <c r="J108" i="4"/>
  <c r="R108" i="4"/>
  <c r="R107" i="4"/>
  <c r="J107" i="4"/>
  <c r="J106" i="4"/>
  <c r="R106" i="4"/>
  <c r="J105" i="4"/>
  <c r="R105" i="4"/>
  <c r="L104" i="4"/>
  <c r="K104" i="4"/>
  <c r="K103" i="4"/>
  <c r="L103" i="4"/>
  <c r="J102" i="4"/>
  <c r="R102" i="4"/>
  <c r="R101" i="4"/>
  <c r="J101" i="4"/>
  <c r="J100" i="4"/>
  <c r="R100" i="4"/>
  <c r="K99" i="4"/>
  <c r="L99" i="4"/>
  <c r="K98" i="4"/>
  <c r="L98" i="4"/>
  <c r="K97" i="4"/>
  <c r="L97" i="4"/>
  <c r="K96" i="4"/>
  <c r="L96" i="4"/>
  <c r="K95" i="4"/>
  <c r="L95" i="4"/>
  <c r="K94" i="4"/>
  <c r="L94" i="4"/>
  <c r="K93" i="4"/>
  <c r="L93" i="4"/>
  <c r="K92" i="4"/>
  <c r="L92" i="4"/>
  <c r="K91" i="4"/>
  <c r="L91" i="4"/>
  <c r="K90" i="4"/>
  <c r="L90" i="4"/>
  <c r="K89" i="4"/>
  <c r="L89" i="4"/>
  <c r="K88" i="4"/>
  <c r="L88" i="4"/>
  <c r="K87" i="4"/>
  <c r="L87" i="4"/>
  <c r="K86" i="4"/>
  <c r="L86" i="4"/>
  <c r="K85" i="4"/>
  <c r="L85" i="4"/>
  <c r="K84" i="4"/>
  <c r="L84" i="4"/>
  <c r="K83" i="4"/>
  <c r="L83" i="4"/>
  <c r="K82" i="4"/>
  <c r="L82" i="4"/>
  <c r="K81" i="4"/>
  <c r="L81" i="4"/>
  <c r="K80" i="4"/>
  <c r="L80" i="4"/>
  <c r="K79" i="4"/>
  <c r="L79" i="4"/>
  <c r="J78" i="4"/>
  <c r="R78" i="4"/>
  <c r="R77" i="4"/>
  <c r="J77" i="4"/>
  <c r="J76" i="4"/>
  <c r="R76" i="4"/>
  <c r="J75" i="4"/>
  <c r="R75" i="4"/>
  <c r="K74" i="4"/>
  <c r="L74" i="4"/>
  <c r="R73" i="4"/>
  <c r="J73" i="4"/>
  <c r="R72" i="4"/>
  <c r="J72" i="4"/>
  <c r="R71" i="4"/>
  <c r="J71" i="4"/>
  <c r="J70" i="4"/>
  <c r="R70" i="4"/>
  <c r="J69" i="4"/>
  <c r="R69" i="4"/>
  <c r="K68" i="4"/>
  <c r="L68" i="4"/>
  <c r="L67" i="4"/>
  <c r="K67" i="4"/>
  <c r="E67" i="4"/>
  <c r="I67" i="4"/>
  <c r="D67" i="4" s="1"/>
  <c r="F67" i="4" s="1"/>
  <c r="K66" i="4"/>
  <c r="L66" i="4"/>
  <c r="K65" i="4"/>
  <c r="L65" i="4"/>
  <c r="K64" i="4"/>
  <c r="L64" i="4"/>
  <c r="K63" i="4"/>
  <c r="L63" i="4"/>
  <c r="K62" i="4"/>
  <c r="L62" i="4"/>
  <c r="K61" i="4"/>
  <c r="L61" i="4"/>
  <c r="K60" i="4"/>
  <c r="L60" i="4"/>
  <c r="K59" i="4"/>
  <c r="L59" i="4"/>
  <c r="K58" i="4"/>
  <c r="L58" i="4"/>
  <c r="K57" i="4"/>
  <c r="L57" i="4"/>
  <c r="K56" i="4"/>
  <c r="L56" i="4"/>
  <c r="K55" i="4"/>
  <c r="L55" i="4"/>
  <c r="K54" i="4"/>
  <c r="L54" i="4"/>
  <c r="K53" i="4"/>
  <c r="L53" i="4"/>
  <c r="K52" i="4"/>
  <c r="L52" i="4"/>
  <c r="K51" i="4"/>
  <c r="L51" i="4"/>
  <c r="K50" i="4"/>
  <c r="L50" i="4"/>
  <c r="K49" i="4"/>
  <c r="L49" i="4"/>
  <c r="K48" i="4"/>
  <c r="L48" i="4"/>
  <c r="K47" i="4"/>
  <c r="L47" i="4"/>
  <c r="K46" i="4"/>
  <c r="L46" i="4"/>
  <c r="K45" i="4"/>
  <c r="L45" i="4"/>
  <c r="K44" i="4"/>
  <c r="L44" i="4"/>
  <c r="K43" i="4"/>
  <c r="L43" i="4"/>
  <c r="K42" i="4"/>
  <c r="L42" i="4"/>
  <c r="K41" i="4"/>
  <c r="L41" i="4"/>
  <c r="K40" i="4"/>
  <c r="L40" i="4"/>
  <c r="K39" i="4"/>
  <c r="L39" i="4"/>
  <c r="K38" i="4"/>
  <c r="L38" i="4"/>
  <c r="K37" i="4"/>
  <c r="L37" i="4"/>
  <c r="K36" i="4"/>
  <c r="L36" i="4"/>
  <c r="R35" i="4"/>
  <c r="J35" i="4"/>
  <c r="K34" i="4"/>
  <c r="L34" i="4"/>
  <c r="K33" i="4"/>
  <c r="L33" i="4"/>
  <c r="K32" i="4"/>
  <c r="L32" i="4"/>
  <c r="K31" i="4"/>
  <c r="L31" i="4"/>
  <c r="K30" i="4"/>
  <c r="L30" i="4"/>
  <c r="K29" i="4"/>
  <c r="L29" i="4"/>
  <c r="K28" i="4"/>
  <c r="L28" i="4"/>
  <c r="K27" i="4"/>
  <c r="L27" i="4"/>
  <c r="K26" i="4"/>
  <c r="L26" i="4"/>
  <c r="K25" i="4"/>
  <c r="L25" i="4"/>
  <c r="K24" i="4"/>
  <c r="L24" i="4"/>
  <c r="K23" i="4"/>
  <c r="L23" i="4"/>
  <c r="K22" i="4"/>
  <c r="L22" i="4"/>
  <c r="L21" i="4"/>
  <c r="K21" i="4"/>
  <c r="J20" i="4"/>
  <c r="R20" i="4"/>
  <c r="K19" i="4"/>
  <c r="L19" i="4"/>
  <c r="R18" i="4"/>
  <c r="J18" i="4"/>
  <c r="K17" i="4"/>
  <c r="L17" i="4"/>
  <c r="J16" i="4"/>
  <c r="R16" i="4"/>
  <c r="J15" i="4"/>
  <c r="R15" i="4"/>
  <c r="J14" i="4"/>
  <c r="R14" i="4"/>
  <c r="J13" i="4"/>
  <c r="R13" i="4"/>
  <c r="J12" i="4"/>
  <c r="R12" i="4"/>
  <c r="K11" i="4"/>
  <c r="L11" i="4"/>
  <c r="K10" i="4"/>
  <c r="L10" i="4"/>
  <c r="J9" i="4"/>
  <c r="R9" i="4"/>
  <c r="K8" i="4"/>
  <c r="L8" i="4"/>
  <c r="L7" i="4"/>
  <c r="K7" i="4"/>
  <c r="K6" i="4"/>
  <c r="L6" i="4"/>
  <c r="E259" i="4" l="1"/>
  <c r="I259" i="4"/>
  <c r="D259" i="4" s="1"/>
  <c r="F259" i="4" s="1"/>
  <c r="E258" i="4"/>
  <c r="I258" i="4"/>
  <c r="D258" i="4" s="1"/>
  <c r="F258" i="4" s="1"/>
  <c r="E254" i="4"/>
  <c r="I254" i="4"/>
  <c r="D254" i="4" s="1"/>
  <c r="F254" i="4" s="1"/>
  <c r="E249" i="4"/>
  <c r="I249" i="4"/>
  <c r="D249" i="4" s="1"/>
  <c r="F249" i="4" s="1"/>
  <c r="E248" i="4"/>
  <c r="I248" i="4"/>
  <c r="D248" i="4" s="1"/>
  <c r="F248" i="4" s="1"/>
  <c r="E246" i="4"/>
  <c r="I246" i="4"/>
  <c r="D246" i="4" s="1"/>
  <c r="F246" i="4" s="1"/>
  <c r="E245" i="4"/>
  <c r="I245" i="4"/>
  <c r="D245" i="4" s="1"/>
  <c r="F245" i="4" s="1"/>
  <c r="E244" i="4"/>
  <c r="I244" i="4"/>
  <c r="D244" i="4" s="1"/>
  <c r="F244" i="4" s="1"/>
  <c r="E243" i="4"/>
  <c r="I243" i="4"/>
  <c r="D243" i="4" s="1"/>
  <c r="F243" i="4" s="1"/>
  <c r="E242" i="4"/>
  <c r="I242" i="4"/>
  <c r="D242" i="4" s="1"/>
  <c r="F242" i="4" s="1"/>
  <c r="E241" i="4"/>
  <c r="I241" i="4"/>
  <c r="D241" i="4" s="1"/>
  <c r="F241" i="4" s="1"/>
  <c r="E239" i="4"/>
  <c r="I239" i="4"/>
  <c r="D239" i="4" s="1"/>
  <c r="F239" i="4" s="1"/>
  <c r="E238" i="4"/>
  <c r="I238" i="4"/>
  <c r="D238" i="4" s="1"/>
  <c r="F238" i="4" s="1"/>
  <c r="E237" i="4"/>
  <c r="I237" i="4"/>
  <c r="D237" i="4" s="1"/>
  <c r="F237" i="4" s="1"/>
  <c r="E234" i="4"/>
  <c r="I234" i="4"/>
  <c r="D234" i="4" s="1"/>
  <c r="F234" i="4" s="1"/>
  <c r="E232" i="4"/>
  <c r="I232" i="4"/>
  <c r="D232" i="4" s="1"/>
  <c r="F232" i="4" s="1"/>
  <c r="E231" i="4"/>
  <c r="I231" i="4"/>
  <c r="D231" i="4" s="1"/>
  <c r="F231" i="4" s="1"/>
  <c r="E230" i="4"/>
  <c r="I230" i="4"/>
  <c r="D230" i="4" s="1"/>
  <c r="F230" i="4" s="1"/>
  <c r="E229" i="4"/>
  <c r="I229" i="4"/>
  <c r="D229" i="4" s="1"/>
  <c r="F229" i="4" s="1"/>
  <c r="E228" i="4"/>
  <c r="I228" i="4"/>
  <c r="D228" i="4" s="1"/>
  <c r="F228" i="4" s="1"/>
  <c r="E227" i="4"/>
  <c r="I227" i="4"/>
  <c r="D227" i="4" s="1"/>
  <c r="F227" i="4" s="1"/>
  <c r="E225" i="4"/>
  <c r="I225" i="4"/>
  <c r="D225" i="4" s="1"/>
  <c r="F225" i="4" s="1"/>
  <c r="E224" i="4"/>
  <c r="I224" i="4"/>
  <c r="D224" i="4" s="1"/>
  <c r="F224" i="4" s="1"/>
  <c r="E222" i="4"/>
  <c r="I222" i="4"/>
  <c r="D222" i="4" s="1"/>
  <c r="F222" i="4" s="1"/>
  <c r="E221" i="4"/>
  <c r="I221" i="4"/>
  <c r="D221" i="4" s="1"/>
  <c r="F221" i="4" s="1"/>
  <c r="E220" i="4"/>
  <c r="I220" i="4"/>
  <c r="D220" i="4" s="1"/>
  <c r="F220" i="4" s="1"/>
  <c r="E219" i="4"/>
  <c r="I219" i="4"/>
  <c r="D219" i="4" s="1"/>
  <c r="F219" i="4" s="1"/>
  <c r="E216" i="4"/>
  <c r="I216" i="4"/>
  <c r="D216" i="4" s="1"/>
  <c r="F216" i="4" s="1"/>
  <c r="E214" i="4"/>
  <c r="I214" i="4"/>
  <c r="D214" i="4" s="1"/>
  <c r="F214" i="4" s="1"/>
  <c r="E213" i="4"/>
  <c r="I213" i="4"/>
  <c r="D213" i="4" s="1"/>
  <c r="F213" i="4" s="1"/>
  <c r="E212" i="4"/>
  <c r="I212" i="4"/>
  <c r="D212" i="4" s="1"/>
  <c r="F212" i="4" s="1"/>
  <c r="E211" i="4"/>
  <c r="I211" i="4"/>
  <c r="D211" i="4" s="1"/>
  <c r="F211" i="4" s="1"/>
  <c r="E210" i="4"/>
  <c r="I210" i="4"/>
  <c r="D210" i="4" s="1"/>
  <c r="F210" i="4" s="1"/>
  <c r="E208" i="4"/>
  <c r="I208" i="4"/>
  <c r="D208" i="4" s="1"/>
  <c r="F208" i="4" s="1"/>
  <c r="E207" i="4"/>
  <c r="I207" i="4"/>
  <c r="D207" i="4" s="1"/>
  <c r="F207" i="4" s="1"/>
  <c r="E206" i="4"/>
  <c r="I206" i="4"/>
  <c r="D206" i="4" s="1"/>
  <c r="F206" i="4" s="1"/>
  <c r="E205" i="4"/>
  <c r="I205" i="4"/>
  <c r="D205" i="4" s="1"/>
  <c r="F205" i="4" s="1"/>
  <c r="E204" i="4"/>
  <c r="I204" i="4"/>
  <c r="D204" i="4" s="1"/>
  <c r="F204" i="4" s="1"/>
  <c r="E203" i="4"/>
  <c r="I203" i="4"/>
  <c r="D203" i="4" s="1"/>
  <c r="F203" i="4" s="1"/>
  <c r="E202" i="4"/>
  <c r="I202" i="4"/>
  <c r="D202" i="4" s="1"/>
  <c r="F202" i="4" s="1"/>
  <c r="E201" i="4"/>
  <c r="I201" i="4"/>
  <c r="D201" i="4" s="1"/>
  <c r="F201" i="4" s="1"/>
  <c r="E200" i="4"/>
  <c r="I200" i="4"/>
  <c r="D200" i="4" s="1"/>
  <c r="F200" i="4" s="1"/>
  <c r="E199" i="4"/>
  <c r="I199" i="4"/>
  <c r="D199" i="4" s="1"/>
  <c r="F199" i="4" s="1"/>
  <c r="K196" i="4"/>
  <c r="L196" i="4"/>
  <c r="E196" i="4"/>
  <c r="I196" i="4"/>
  <c r="D196" i="4" s="1"/>
  <c r="F196" i="4" s="1"/>
  <c r="E195" i="4"/>
  <c r="I195" i="4"/>
  <c r="D195" i="4" s="1"/>
  <c r="F195" i="4" s="1"/>
  <c r="E192" i="4"/>
  <c r="I192" i="4"/>
  <c r="D192" i="4" s="1"/>
  <c r="F192" i="4" s="1"/>
  <c r="E191" i="4"/>
  <c r="I191" i="4"/>
  <c r="D191" i="4" s="1"/>
  <c r="F191" i="4" s="1"/>
  <c r="E189" i="4"/>
  <c r="I189" i="4"/>
  <c r="D189" i="4" s="1"/>
  <c r="F189" i="4" s="1"/>
  <c r="E188" i="4"/>
  <c r="I188" i="4"/>
  <c r="D188" i="4" s="1"/>
  <c r="F188" i="4" s="1"/>
  <c r="E187" i="4"/>
  <c r="I187" i="4"/>
  <c r="D187" i="4" s="1"/>
  <c r="F187" i="4" s="1"/>
  <c r="E186" i="4"/>
  <c r="I186" i="4"/>
  <c r="D186" i="4" s="1"/>
  <c r="F186" i="4" s="1"/>
  <c r="E185" i="4"/>
  <c r="I185" i="4"/>
  <c r="D185" i="4" s="1"/>
  <c r="F185" i="4" s="1"/>
  <c r="E183" i="4"/>
  <c r="I183" i="4"/>
  <c r="D183" i="4" s="1"/>
  <c r="F183" i="4" s="1"/>
  <c r="E182" i="4"/>
  <c r="I182" i="4"/>
  <c r="D182" i="4" s="1"/>
  <c r="F182" i="4" s="1"/>
  <c r="E181" i="4"/>
  <c r="I181" i="4"/>
  <c r="D181" i="4" s="1"/>
  <c r="F181" i="4" s="1"/>
  <c r="E179" i="4"/>
  <c r="I179" i="4"/>
  <c r="D179" i="4" s="1"/>
  <c r="F179" i="4" s="1"/>
  <c r="E178" i="4"/>
  <c r="I178" i="4"/>
  <c r="D178" i="4" s="1"/>
  <c r="F178" i="4" s="1"/>
  <c r="E177" i="4"/>
  <c r="I177" i="4"/>
  <c r="D177" i="4" s="1"/>
  <c r="F177" i="4" s="1"/>
  <c r="E176" i="4"/>
  <c r="I176" i="4"/>
  <c r="D176" i="4" s="1"/>
  <c r="F176" i="4" s="1"/>
  <c r="E175" i="4"/>
  <c r="I175" i="4"/>
  <c r="D175" i="4" s="1"/>
  <c r="F175" i="4" s="1"/>
  <c r="E174" i="4"/>
  <c r="I174" i="4"/>
  <c r="D174" i="4" s="1"/>
  <c r="F174" i="4" s="1"/>
  <c r="E171" i="4"/>
  <c r="I171" i="4"/>
  <c r="D171" i="4" s="1"/>
  <c r="F171" i="4" s="1"/>
  <c r="E168" i="4"/>
  <c r="I168" i="4"/>
  <c r="D168" i="4" s="1"/>
  <c r="F168" i="4" s="1"/>
  <c r="E167" i="4"/>
  <c r="I167" i="4"/>
  <c r="D167" i="4" s="1"/>
  <c r="F167" i="4" s="1"/>
  <c r="E166" i="4"/>
  <c r="I166" i="4"/>
  <c r="D166" i="4" s="1"/>
  <c r="F166" i="4" s="1"/>
  <c r="I165" i="4"/>
  <c r="D165" i="4" s="1"/>
  <c r="F165" i="4" s="1"/>
  <c r="E165" i="4"/>
  <c r="K164" i="4"/>
  <c r="L164" i="4"/>
  <c r="E163" i="4"/>
  <c r="I163" i="4"/>
  <c r="D163" i="4" s="1"/>
  <c r="F163" i="4" s="1"/>
  <c r="E162" i="4"/>
  <c r="I162" i="4"/>
  <c r="D162" i="4" s="1"/>
  <c r="F162" i="4" s="1"/>
  <c r="E160" i="4"/>
  <c r="I160" i="4"/>
  <c r="D160" i="4" s="1"/>
  <c r="F160" i="4" s="1"/>
  <c r="K156" i="4"/>
  <c r="L156" i="4"/>
  <c r="E155" i="4"/>
  <c r="I155" i="4"/>
  <c r="D155" i="4" s="1"/>
  <c r="F155" i="4" s="1"/>
  <c r="E154" i="4"/>
  <c r="I154" i="4"/>
  <c r="D154" i="4" s="1"/>
  <c r="F154" i="4" s="1"/>
  <c r="K153" i="4"/>
  <c r="L153" i="4"/>
  <c r="K152" i="4"/>
  <c r="L152" i="4"/>
  <c r="L150" i="4"/>
  <c r="K150" i="4"/>
  <c r="I148" i="4"/>
  <c r="D148" i="4" s="1"/>
  <c r="F148" i="4" s="1"/>
  <c r="E148" i="4"/>
  <c r="I147" i="4"/>
  <c r="D147" i="4" s="1"/>
  <c r="F147" i="4" s="1"/>
  <c r="E147" i="4"/>
  <c r="K147" i="4"/>
  <c r="L147" i="4"/>
  <c r="K146" i="4"/>
  <c r="L146" i="4"/>
  <c r="K145" i="4"/>
  <c r="L145" i="4"/>
  <c r="E145" i="4"/>
  <c r="I145" i="4"/>
  <c r="D145" i="4" s="1"/>
  <c r="F145" i="4" s="1"/>
  <c r="L143" i="4"/>
  <c r="K143" i="4"/>
  <c r="E143" i="4"/>
  <c r="I143" i="4"/>
  <c r="D143" i="4" s="1"/>
  <c r="F143" i="4" s="1"/>
  <c r="K142" i="4"/>
  <c r="L142" i="4"/>
  <c r="I142" i="4"/>
  <c r="D142" i="4" s="1"/>
  <c r="F142" i="4" s="1"/>
  <c r="E142" i="4"/>
  <c r="K141" i="4"/>
  <c r="L141" i="4"/>
  <c r="K139" i="4"/>
  <c r="L139" i="4"/>
  <c r="I139" i="4"/>
  <c r="D139" i="4" s="1"/>
  <c r="F139" i="4" s="1"/>
  <c r="E139" i="4"/>
  <c r="I138" i="4"/>
  <c r="D138" i="4" s="1"/>
  <c r="F138" i="4" s="1"/>
  <c r="E138" i="4"/>
  <c r="K137" i="4"/>
  <c r="L137" i="4"/>
  <c r="L133" i="4"/>
  <c r="K133" i="4"/>
  <c r="I133" i="4"/>
  <c r="D133" i="4" s="1"/>
  <c r="F133" i="4" s="1"/>
  <c r="E133" i="4"/>
  <c r="E131" i="4"/>
  <c r="I131" i="4"/>
  <c r="D131" i="4" s="1"/>
  <c r="F131" i="4" s="1"/>
  <c r="E130" i="4"/>
  <c r="I130" i="4"/>
  <c r="D130" i="4" s="1"/>
  <c r="F130" i="4" s="1"/>
  <c r="E128" i="4"/>
  <c r="I128" i="4"/>
  <c r="D128" i="4" s="1"/>
  <c r="F128" i="4" s="1"/>
  <c r="E126" i="4"/>
  <c r="I126" i="4"/>
  <c r="D126" i="4" s="1"/>
  <c r="F126" i="4" s="1"/>
  <c r="E124" i="4"/>
  <c r="I124" i="4"/>
  <c r="D124" i="4" s="1"/>
  <c r="F124" i="4" s="1"/>
  <c r="E123" i="4"/>
  <c r="I123" i="4"/>
  <c r="D123" i="4" s="1"/>
  <c r="F123" i="4" s="1"/>
  <c r="E121" i="4"/>
  <c r="I121" i="4"/>
  <c r="E120" i="4"/>
  <c r="I120" i="4"/>
  <c r="D120" i="4" s="1"/>
  <c r="F120" i="4" s="1"/>
  <c r="K119" i="4"/>
  <c r="L119" i="4"/>
  <c r="I119" i="4"/>
  <c r="D119" i="4" s="1"/>
  <c r="F119" i="4" s="1"/>
  <c r="E119" i="4"/>
  <c r="K118" i="4"/>
  <c r="L118" i="4"/>
  <c r="L117" i="4"/>
  <c r="K117" i="4"/>
  <c r="K116" i="4"/>
  <c r="L116" i="4"/>
  <c r="K115" i="4"/>
  <c r="L115" i="4"/>
  <c r="L114" i="4"/>
  <c r="K114" i="4"/>
  <c r="I114" i="4"/>
  <c r="D114" i="4" s="1"/>
  <c r="F114" i="4" s="1"/>
  <c r="E114" i="4"/>
  <c r="K113" i="4"/>
  <c r="L113" i="4"/>
  <c r="I113" i="4"/>
  <c r="D113" i="4" s="1"/>
  <c r="F113" i="4" s="1"/>
  <c r="E113" i="4"/>
  <c r="K112" i="4"/>
  <c r="L112" i="4"/>
  <c r="K110" i="4"/>
  <c r="L110" i="4"/>
  <c r="E110" i="4"/>
  <c r="I110" i="4"/>
  <c r="D110" i="4" s="1"/>
  <c r="F110" i="4" s="1"/>
  <c r="I109" i="4"/>
  <c r="D109" i="4" s="1"/>
  <c r="F109" i="4" s="1"/>
  <c r="E109" i="4"/>
  <c r="K108" i="4"/>
  <c r="L108" i="4"/>
  <c r="L107" i="4"/>
  <c r="K107" i="4"/>
  <c r="I107" i="4"/>
  <c r="D107" i="4" s="1"/>
  <c r="F107" i="4" s="1"/>
  <c r="E107" i="4"/>
  <c r="K106" i="4"/>
  <c r="L106" i="4"/>
  <c r="L105" i="4"/>
  <c r="K105" i="4"/>
  <c r="K102" i="4"/>
  <c r="L102" i="4"/>
  <c r="L101" i="4"/>
  <c r="K101" i="4"/>
  <c r="I101" i="4"/>
  <c r="D101" i="4" s="1"/>
  <c r="F101" i="4" s="1"/>
  <c r="E101" i="4"/>
  <c r="K100" i="4"/>
  <c r="L100" i="4"/>
  <c r="E99" i="4"/>
  <c r="I99" i="4"/>
  <c r="D99" i="4" s="1"/>
  <c r="F99" i="4" s="1"/>
  <c r="E98" i="4"/>
  <c r="I98" i="4"/>
  <c r="D98" i="4" s="1"/>
  <c r="F98" i="4" s="1"/>
  <c r="E97" i="4"/>
  <c r="I97" i="4"/>
  <c r="D97" i="4" s="1"/>
  <c r="F97" i="4" s="1"/>
  <c r="E96" i="4"/>
  <c r="I96" i="4"/>
  <c r="D96" i="4" s="1"/>
  <c r="F96" i="4" s="1"/>
  <c r="E94" i="4"/>
  <c r="I94" i="4"/>
  <c r="D94" i="4" s="1"/>
  <c r="F94" i="4" s="1"/>
  <c r="E93" i="4"/>
  <c r="I93" i="4"/>
  <c r="D93" i="4" s="1"/>
  <c r="F93" i="4" s="1"/>
  <c r="E92" i="4"/>
  <c r="I92" i="4"/>
  <c r="D92" i="4" s="1"/>
  <c r="F92" i="4" s="1"/>
  <c r="E91" i="4"/>
  <c r="I91" i="4"/>
  <c r="D91" i="4" s="1"/>
  <c r="F91" i="4" s="1"/>
  <c r="E90" i="4"/>
  <c r="I90" i="4"/>
  <c r="D90" i="4" s="1"/>
  <c r="F90" i="4" s="1"/>
  <c r="E89" i="4"/>
  <c r="I89" i="4"/>
  <c r="D89" i="4" s="1"/>
  <c r="F89" i="4" s="1"/>
  <c r="E88" i="4"/>
  <c r="I88" i="4"/>
  <c r="D88" i="4" s="1"/>
  <c r="F88" i="4" s="1"/>
  <c r="E87" i="4"/>
  <c r="I87" i="4"/>
  <c r="D87" i="4" s="1"/>
  <c r="F87" i="4" s="1"/>
  <c r="E86" i="4"/>
  <c r="I86" i="4"/>
  <c r="D86" i="4" s="1"/>
  <c r="F86" i="4" s="1"/>
  <c r="E84" i="4"/>
  <c r="I84" i="4"/>
  <c r="D84" i="4" s="1"/>
  <c r="F84" i="4" s="1"/>
  <c r="E83" i="4"/>
  <c r="I83" i="4"/>
  <c r="D83" i="4" s="1"/>
  <c r="F83" i="4" s="1"/>
  <c r="E82" i="4"/>
  <c r="I82" i="4"/>
  <c r="D82" i="4" s="1"/>
  <c r="F82" i="4" s="1"/>
  <c r="E81" i="4"/>
  <c r="I81" i="4"/>
  <c r="D81" i="4" s="1"/>
  <c r="F81" i="4" s="1"/>
  <c r="I78" i="4"/>
  <c r="D78" i="4" s="1"/>
  <c r="F78" i="4" s="1"/>
  <c r="E78" i="4"/>
  <c r="K78" i="4"/>
  <c r="L78" i="4"/>
  <c r="K77" i="4"/>
  <c r="L77" i="4"/>
  <c r="E77" i="4"/>
  <c r="I77" i="4"/>
  <c r="D77" i="4" s="1"/>
  <c r="F77" i="4" s="1"/>
  <c r="K76" i="4"/>
  <c r="L76" i="4"/>
  <c r="I75" i="4"/>
  <c r="D75" i="4" s="1"/>
  <c r="F75" i="4" s="1"/>
  <c r="K75" i="4"/>
  <c r="E75" i="4" s="1"/>
  <c r="L75" i="4"/>
  <c r="K73" i="4"/>
  <c r="L73" i="4"/>
  <c r="I73" i="4"/>
  <c r="D73" i="4" s="1"/>
  <c r="F73" i="4" s="1"/>
  <c r="E73" i="4"/>
  <c r="L72" i="4"/>
  <c r="K72" i="4"/>
  <c r="I72" i="4"/>
  <c r="D72" i="4" s="1"/>
  <c r="F72" i="4" s="1"/>
  <c r="E72" i="4"/>
  <c r="K71" i="4"/>
  <c r="L71" i="4"/>
  <c r="I71" i="4"/>
  <c r="D71" i="4" s="1"/>
  <c r="F71" i="4" s="1"/>
  <c r="E71" i="4"/>
  <c r="L70" i="4"/>
  <c r="K70" i="4"/>
  <c r="K69" i="4"/>
  <c r="L69" i="4"/>
  <c r="E66" i="4"/>
  <c r="I66" i="4"/>
  <c r="D66" i="4" s="1"/>
  <c r="F66" i="4" s="1"/>
  <c r="E64" i="4"/>
  <c r="I64" i="4"/>
  <c r="D64" i="4" s="1"/>
  <c r="F64" i="4" s="1"/>
  <c r="E63" i="4"/>
  <c r="I63" i="4"/>
  <c r="D63" i="4" s="1"/>
  <c r="F63" i="4" s="1"/>
  <c r="E62" i="4"/>
  <c r="I62" i="4"/>
  <c r="D62" i="4" s="1"/>
  <c r="F62" i="4" s="1"/>
  <c r="E60" i="4"/>
  <c r="I60" i="4"/>
  <c r="D60" i="4" s="1"/>
  <c r="F60" i="4" s="1"/>
  <c r="E59" i="4"/>
  <c r="I59" i="4"/>
  <c r="D59" i="4" s="1"/>
  <c r="F59" i="4" s="1"/>
  <c r="E58" i="4"/>
  <c r="I58" i="4"/>
  <c r="D58" i="4" s="1"/>
  <c r="F58" i="4" s="1"/>
  <c r="E56" i="4"/>
  <c r="I56" i="4"/>
  <c r="D56" i="4" s="1"/>
  <c r="F56" i="4" s="1"/>
  <c r="E55" i="4"/>
  <c r="I55" i="4"/>
  <c r="D55" i="4" s="1"/>
  <c r="F55" i="4" s="1"/>
  <c r="E54" i="4"/>
  <c r="I54" i="4"/>
  <c r="D54" i="4" s="1"/>
  <c r="F54" i="4" s="1"/>
  <c r="E51" i="4"/>
  <c r="I51" i="4"/>
  <c r="D51" i="4" s="1"/>
  <c r="F51" i="4" s="1"/>
  <c r="E50" i="4"/>
  <c r="I50" i="4"/>
  <c r="D50" i="4" s="1"/>
  <c r="F50" i="4" s="1"/>
  <c r="E49" i="4"/>
  <c r="I49" i="4"/>
  <c r="D49" i="4" s="1"/>
  <c r="F49" i="4" s="1"/>
  <c r="E48" i="4"/>
  <c r="I48" i="4"/>
  <c r="D48" i="4" s="1"/>
  <c r="F48" i="4" s="1"/>
  <c r="E47" i="4"/>
  <c r="I47" i="4"/>
  <c r="D47" i="4" s="1"/>
  <c r="F47" i="4" s="1"/>
  <c r="E46" i="4"/>
  <c r="I46" i="4"/>
  <c r="D46" i="4" s="1"/>
  <c r="F46" i="4" s="1"/>
  <c r="E44" i="4"/>
  <c r="I44" i="4"/>
  <c r="D44" i="4" s="1"/>
  <c r="F44" i="4" s="1"/>
  <c r="E43" i="4"/>
  <c r="I43" i="4"/>
  <c r="D43" i="4" s="1"/>
  <c r="F43" i="4" s="1"/>
  <c r="E42" i="4"/>
  <c r="I42" i="4"/>
  <c r="D42" i="4" s="1"/>
  <c r="F42" i="4" s="1"/>
  <c r="E41" i="4"/>
  <c r="I41" i="4"/>
  <c r="D41" i="4" s="1"/>
  <c r="F41" i="4" s="1"/>
  <c r="E39" i="4"/>
  <c r="I39" i="4"/>
  <c r="D39" i="4" s="1"/>
  <c r="F39" i="4" s="1"/>
  <c r="E37" i="4"/>
  <c r="I37" i="4"/>
  <c r="D37" i="4" s="1"/>
  <c r="F37" i="4" s="1"/>
  <c r="K35" i="4"/>
  <c r="L35" i="4"/>
  <c r="E35" i="4"/>
  <c r="I35" i="4"/>
  <c r="D35" i="4" s="1"/>
  <c r="F35" i="4" s="1"/>
  <c r="E31" i="4"/>
  <c r="I31" i="4"/>
  <c r="D31" i="4" s="1"/>
  <c r="F31" i="4" s="1"/>
  <c r="E30" i="4"/>
  <c r="I30" i="4"/>
  <c r="D30" i="4" s="1"/>
  <c r="F30" i="4" s="1"/>
  <c r="E29" i="4"/>
  <c r="I29" i="4"/>
  <c r="D29" i="4" s="1"/>
  <c r="F29" i="4" s="1"/>
  <c r="E28" i="4"/>
  <c r="I28" i="4"/>
  <c r="D28" i="4" s="1"/>
  <c r="F28" i="4" s="1"/>
  <c r="E27" i="4"/>
  <c r="I27" i="4"/>
  <c r="D27" i="4" s="1"/>
  <c r="F27" i="4" s="1"/>
  <c r="I25" i="4"/>
  <c r="D25" i="4" s="1"/>
  <c r="F25" i="4" s="1"/>
  <c r="E25" i="4"/>
  <c r="E24" i="4"/>
  <c r="I24" i="4"/>
  <c r="D24" i="4" s="1"/>
  <c r="F24" i="4" s="1"/>
  <c r="I23" i="4"/>
  <c r="D23" i="4" s="1"/>
  <c r="F23" i="4" s="1"/>
  <c r="E23" i="4"/>
  <c r="I22" i="4"/>
  <c r="D22" i="4" s="1"/>
  <c r="F22" i="4" s="1"/>
  <c r="E22" i="4"/>
  <c r="E21" i="4"/>
  <c r="I21" i="4"/>
  <c r="D21" i="4" s="1"/>
  <c r="F21" i="4" s="1"/>
  <c r="K20" i="4"/>
  <c r="L20" i="4"/>
  <c r="K18" i="4"/>
  <c r="L18" i="4"/>
  <c r="E18" i="4"/>
  <c r="I18" i="4"/>
  <c r="D18" i="4" s="1"/>
  <c r="F18" i="4" s="1"/>
  <c r="I17" i="4"/>
  <c r="D17" i="4" s="1"/>
  <c r="F17" i="4" s="1"/>
  <c r="E17" i="4"/>
  <c r="K16" i="4"/>
  <c r="L16" i="4"/>
  <c r="K15" i="4"/>
  <c r="L15" i="4"/>
  <c r="E14" i="4"/>
  <c r="I14" i="4"/>
  <c r="D14" i="4" s="1"/>
  <c r="F14" i="4" s="1"/>
  <c r="K14" i="4"/>
  <c r="L14" i="4"/>
  <c r="K13" i="4"/>
  <c r="L13" i="4"/>
  <c r="K12" i="4"/>
  <c r="L12" i="4"/>
  <c r="E11" i="4"/>
  <c r="I11" i="4"/>
  <c r="D11" i="4" s="1"/>
  <c r="F11" i="4" s="1"/>
  <c r="I10" i="4"/>
  <c r="D10" i="4" s="1"/>
  <c r="F10" i="4" s="1"/>
  <c r="E10" i="4"/>
  <c r="C18" i="3"/>
  <c r="C17" i="3"/>
  <c r="K9" i="4"/>
  <c r="L9" i="4"/>
  <c r="I8" i="4"/>
  <c r="D8" i="4" s="1"/>
  <c r="E8" i="4"/>
  <c r="I149" i="4"/>
  <c r="D149" i="4" s="1"/>
  <c r="F149" i="4" s="1"/>
  <c r="E149" i="4"/>
  <c r="I135" i="4"/>
  <c r="D135" i="4" s="1"/>
  <c r="F135" i="4" s="1"/>
  <c r="E135" i="4"/>
  <c r="E134" i="4"/>
  <c r="I134" i="4"/>
  <c r="D134" i="4" s="1"/>
  <c r="F134" i="4" s="1"/>
  <c r="E132" i="4"/>
  <c r="I132" i="4"/>
  <c r="D132" i="4" s="1"/>
  <c r="F132" i="4" s="1"/>
  <c r="I80" i="4"/>
  <c r="D80" i="4" s="1"/>
  <c r="F80" i="4" s="1"/>
  <c r="E80" i="4"/>
  <c r="E74" i="4"/>
  <c r="I74" i="4"/>
  <c r="D74" i="4" s="1"/>
  <c r="F74" i="4" s="1"/>
  <c r="I68" i="4"/>
  <c r="D68" i="4" s="1"/>
  <c r="F68" i="4" s="1"/>
  <c r="E68" i="4"/>
  <c r="E19" i="4"/>
  <c r="I19" i="4"/>
  <c r="D19" i="4" s="1"/>
  <c r="F19" i="4" s="1"/>
  <c r="D121" i="4" l="1"/>
  <c r="C10" i="3"/>
  <c r="D10" i="3" s="1"/>
  <c r="C11" i="3"/>
  <c r="D11" i="3" s="1"/>
  <c r="F8" i="4"/>
  <c r="C16" i="3"/>
  <c r="C19" i="3"/>
  <c r="E164" i="4"/>
  <c r="I164" i="4"/>
  <c r="D164" i="4" s="1"/>
  <c r="F164" i="4" s="1"/>
  <c r="E156" i="4"/>
  <c r="I156" i="4"/>
  <c r="D156" i="4" s="1"/>
  <c r="F156" i="4" s="1"/>
  <c r="I153" i="4"/>
  <c r="D153" i="4" s="1"/>
  <c r="F153" i="4" s="1"/>
  <c r="E153" i="4"/>
  <c r="E152" i="4"/>
  <c r="I152" i="4"/>
  <c r="D152" i="4" s="1"/>
  <c r="F152" i="4" s="1"/>
  <c r="I150" i="4"/>
  <c r="D150" i="4" s="1"/>
  <c r="F150" i="4" s="1"/>
  <c r="E150" i="4"/>
  <c r="E146" i="4"/>
  <c r="I146" i="4"/>
  <c r="D146" i="4" s="1"/>
  <c r="F146" i="4" s="1"/>
  <c r="I141" i="4"/>
  <c r="D141" i="4" s="1"/>
  <c r="E141" i="4"/>
  <c r="E137" i="4"/>
  <c r="I137" i="4"/>
  <c r="D137" i="4" s="1"/>
  <c r="F137" i="4" s="1"/>
  <c r="I118" i="4"/>
  <c r="D118" i="4" s="1"/>
  <c r="F118" i="4" s="1"/>
  <c r="E118" i="4"/>
  <c r="E117" i="4"/>
  <c r="I117" i="4"/>
  <c r="D117" i="4" s="1"/>
  <c r="F117" i="4" s="1"/>
  <c r="I116" i="4"/>
  <c r="D116" i="4" s="1"/>
  <c r="F116" i="4" s="1"/>
  <c r="E116" i="4"/>
  <c r="I115" i="4"/>
  <c r="D115" i="4" s="1"/>
  <c r="F115" i="4" s="1"/>
  <c r="E115" i="4"/>
  <c r="E108" i="4"/>
  <c r="I108" i="4"/>
  <c r="D108" i="4" s="1"/>
  <c r="F108" i="4" s="1"/>
  <c r="E106" i="4"/>
  <c r="I106" i="4"/>
  <c r="D106" i="4" s="1"/>
  <c r="F106" i="4" s="1"/>
  <c r="E105" i="4"/>
  <c r="I105" i="4"/>
  <c r="D105" i="4" s="1"/>
  <c r="F105" i="4" s="1"/>
  <c r="E100" i="4"/>
  <c r="I100" i="4"/>
  <c r="D100" i="4" s="1"/>
  <c r="F100" i="4" s="1"/>
  <c r="E76" i="4"/>
  <c r="I76" i="4"/>
  <c r="D76" i="4" s="1"/>
  <c r="F76" i="4" s="1"/>
  <c r="E70" i="4"/>
  <c r="I70" i="4"/>
  <c r="D70" i="4" s="1"/>
  <c r="F70" i="4" s="1"/>
  <c r="I69" i="4"/>
  <c r="D69" i="4" s="1"/>
  <c r="F69" i="4" s="1"/>
  <c r="E69" i="4"/>
  <c r="E20" i="4"/>
  <c r="I20" i="4"/>
  <c r="D20" i="4" s="1"/>
  <c r="F20" i="4" s="1"/>
  <c r="E16" i="4"/>
  <c r="I16" i="4"/>
  <c r="D16" i="4" s="1"/>
  <c r="F16" i="4" s="1"/>
  <c r="E15" i="4"/>
  <c r="I15" i="4"/>
  <c r="D15" i="4" s="1"/>
  <c r="F15" i="4" s="1"/>
  <c r="E13" i="4"/>
  <c r="C15" i="3" s="1"/>
  <c r="I13" i="4"/>
  <c r="D13" i="4" s="1"/>
  <c r="F13" i="4" s="1"/>
  <c r="F121" i="4" l="1"/>
  <c r="F141" i="4"/>
  <c r="C8" i="3"/>
  <c r="D8" i="3" s="1"/>
  <c r="C7" i="3"/>
  <c r="C9" i="3"/>
  <c r="D9" i="3" s="1"/>
  <c r="D7" i="3" l="1"/>
  <c r="C12" i="3"/>
</calcChain>
</file>

<file path=xl/sharedStrings.xml><?xml version="1.0" encoding="utf-8"?>
<sst xmlns="http://schemas.openxmlformats.org/spreadsheetml/2006/main" count="2404" uniqueCount="1306">
  <si>
    <t>NORTHHOLD ADVISORY</t>
  </si>
  <si>
    <t>Jurisdiction Risk Matrix</t>
  </si>
  <si>
    <t>How this file is organised</t>
  </si>
  <si>
    <t>Using it in five steps</t>
  </si>
  <si>
    <t>1   Open Config. Confirm the weights and thresholds match your firm's risk appetite. Set all five weights equal if you prefer an unweighted model.</t>
  </si>
  <si>
    <t>2   Open Data · Lists and Data · Indices. Refresh values from the primary sources named in the Source Register. Record the new as-of date there.</t>
  </si>
  <si>
    <t>3   Review Matrix. Every rating shows the rule that produced it. Anything reading "Manual Review" needs a documented human decision.</t>
  </si>
  <si>
    <t>4   Where you override an automatic rating, you must complete the rationale column. An override without a written reason is an audit finding waiting to happen.</t>
  </si>
  <si>
    <t>5   Log the update in Change Log and re-issue the version number.</t>
  </si>
  <si>
    <t>What this file will not do for you</t>
  </si>
  <si>
    <t>•   It does not screen names. Jurisdiction risk is one input; sanctions and PEP screening remain separate mandatory controls.</t>
  </si>
  <si>
    <t>•   It does not replace judgement. The model informs the rating; the Compliance function owns it.</t>
  </si>
  <si>
    <t>Important</t>
  </si>
  <si>
    <t>This template is provided for general information and does not constitute legal, regulatory or financial advice. Figures are populated from public sources as at the dates recorded in the Source Register and must be verified before operational use. Northhold Advisory accepts no liability for reliance on this file.</t>
  </si>
  <si>
    <t>Lookup</t>
  </si>
  <si>
    <t>Pick a jurisdiction. Everything below updates automatically.</t>
  </si>
  <si>
    <t>JURISDICTION</t>
  </si>
  <si>
    <t>Kazakhstan</t>
  </si>
  <si>
    <t>FINAL RATING</t>
  </si>
  <si>
    <t>Why</t>
  </si>
  <si>
    <t>Required measures</t>
  </si>
  <si>
    <t>ISO 3166 codes</t>
  </si>
  <si>
    <t>ISO status</t>
  </si>
  <si>
    <t>INDICATORS</t>
  </si>
  <si>
    <t>raw value  →  resulting category</t>
  </si>
  <si>
    <t>Basel AML Index</t>
  </si>
  <si>
    <t>Financial Secrecy</t>
  </si>
  <si>
    <t>Corruption (CPI)</t>
  </si>
  <si>
    <t>Terrorism (GTI)</t>
  </si>
  <si>
    <t>Political stability</t>
  </si>
  <si>
    <t>Weighted mean</t>
  </si>
  <si>
    <t>Evidence base</t>
  </si>
  <si>
    <t>Offshore centre</t>
  </si>
  <si>
    <t>Model said</t>
  </si>
  <si>
    <t>Override applied</t>
  </si>
  <si>
    <t>Override rationale</t>
  </si>
  <si>
    <t>Last reviewed</t>
  </si>
  <si>
    <t>Reading this card</t>
  </si>
  <si>
    <t>Dashboard</t>
  </si>
  <si>
    <t>Portfolio view of the current matrix.</t>
  </si>
  <si>
    <t>Distribution of final ratings</t>
  </si>
  <si>
    <t>Blacklist</t>
  </si>
  <si>
    <t>High Risk</t>
  </si>
  <si>
    <t>Medium Risk</t>
  </si>
  <si>
    <t>Low Risk</t>
  </si>
  <si>
    <t>Manual Review</t>
  </si>
  <si>
    <t>Total</t>
  </si>
  <si>
    <t>Data quality</t>
  </si>
  <si>
    <t>Resolved by override rules</t>
  </si>
  <si>
    <t>Rated by law or official designation, without reference to indices.</t>
  </si>
  <si>
    <t>Scored on indices</t>
  </si>
  <si>
    <t>Rated by the weighted model.</t>
  </si>
  <si>
    <t>No index data at all</t>
  </si>
  <si>
    <t>Full 5-indicator coverage</t>
  </si>
  <si>
    <t>Highest-confidence ratings.</t>
  </si>
  <si>
    <t>Below minimum coverage</t>
  </si>
  <si>
    <t>Some data, but not enough weight to score. Manual Review.</t>
  </si>
  <si>
    <t>Manual overrides applied</t>
  </si>
  <si>
    <t>Each one needs a written rationale.</t>
  </si>
  <si>
    <t>Overrides missing rationale</t>
  </si>
  <si>
    <t>Must be zero before this file is used as evidence.</t>
  </si>
  <si>
    <t>How to read this</t>
  </si>
  <si>
    <t>A large Manual Review count is expected, not a defect: no publisher covers every jurisdiction, and the model declines to rate where the evidence is too thin rather than defaulting to Low. Those rows are work, not error.</t>
  </si>
  <si>
    <t>Matrix</t>
  </si>
  <si>
    <t>One row per jurisdiction. The answer sits next to the name; the workings sit to the right.</t>
  </si>
  <si>
    <t>ISO2</t>
  </si>
  <si>
    <t>ISO3</t>
  </si>
  <si>
    <t>Jurisdiction</t>
  </si>
  <si>
    <t>Rule applied</t>
  </si>
  <si>
    <t>Override</t>
  </si>
  <si>
    <t>Auto rating</t>
  </si>
  <si>
    <t>Indicators</t>
  </si>
  <si>
    <t>Coverage</t>
  </si>
  <si>
    <t>Basel</t>
  </si>
  <si>
    <t>FSI</t>
  </si>
  <si>
    <t>CPI</t>
  </si>
  <si>
    <t>GTI</t>
  </si>
  <si>
    <t>WGI</t>
  </si>
  <si>
    <t>Avail. weight</t>
  </si>
  <si>
    <t>Num</t>
  </si>
  <si>
    <t>XA</t>
  </si>
  <si>
    <t>XAB</t>
  </si>
  <si>
    <t>Abkhazia</t>
  </si>
  <si>
    <t>902</t>
  </si>
  <si>
    <t>Non-ISO territory</t>
  </si>
  <si>
    <t>AF</t>
  </si>
  <si>
    <t>AFG</t>
  </si>
  <si>
    <t>Afghanistan</t>
  </si>
  <si>
    <t>004</t>
  </si>
  <si>
    <t>AL</t>
  </si>
  <si>
    <t>ALB</t>
  </si>
  <si>
    <t>Albania</t>
  </si>
  <si>
    <t>008</t>
  </si>
  <si>
    <t>DZ</t>
  </si>
  <si>
    <t>DZA</t>
  </si>
  <si>
    <t>Algeria</t>
  </si>
  <si>
    <t>012</t>
  </si>
  <si>
    <t>AS</t>
  </si>
  <si>
    <t>ASM</t>
  </si>
  <si>
    <t>American Samoa</t>
  </si>
  <si>
    <t>016</t>
  </si>
  <si>
    <t>AD</t>
  </si>
  <si>
    <t>AND</t>
  </si>
  <si>
    <t>Andorra</t>
  </si>
  <si>
    <t>020</t>
  </si>
  <si>
    <t>AO</t>
  </si>
  <si>
    <t>AGO</t>
  </si>
  <si>
    <t>Angola</t>
  </si>
  <si>
    <t>024</t>
  </si>
  <si>
    <t>AI</t>
  </si>
  <si>
    <t>AIA</t>
  </si>
  <si>
    <t>Anguilla</t>
  </si>
  <si>
    <t>660</t>
  </si>
  <si>
    <t>AQ</t>
  </si>
  <si>
    <t>ATA</t>
  </si>
  <si>
    <t>Antarctica</t>
  </si>
  <si>
    <t>010</t>
  </si>
  <si>
    <t>AG</t>
  </si>
  <si>
    <t>ATG</t>
  </si>
  <si>
    <t>Antigua and Barbuda</t>
  </si>
  <si>
    <t>028</t>
  </si>
  <si>
    <t>AR</t>
  </si>
  <si>
    <t>ARG</t>
  </si>
  <si>
    <t>Argentina</t>
  </si>
  <si>
    <t>032</t>
  </si>
  <si>
    <t>AM</t>
  </si>
  <si>
    <t>ARM</t>
  </si>
  <si>
    <t>Armenia</t>
  </si>
  <si>
    <t>051</t>
  </si>
  <si>
    <t>AW</t>
  </si>
  <si>
    <t>ABW</t>
  </si>
  <si>
    <t>Aruba</t>
  </si>
  <si>
    <t>533</t>
  </si>
  <si>
    <t>AU</t>
  </si>
  <si>
    <t>AUS</t>
  </si>
  <si>
    <t>Australia</t>
  </si>
  <si>
    <t>036</t>
  </si>
  <si>
    <t>AT</t>
  </si>
  <si>
    <t>AUT</t>
  </si>
  <si>
    <t>Austria</t>
  </si>
  <si>
    <t>040</t>
  </si>
  <si>
    <t>AZ</t>
  </si>
  <si>
    <t>AZE</t>
  </si>
  <si>
    <t>Azerbaijan</t>
  </si>
  <si>
    <t>031</t>
  </si>
  <si>
    <t>BS</t>
  </si>
  <si>
    <t>BHS</t>
  </si>
  <si>
    <t>Bahamas</t>
  </si>
  <si>
    <t>044</t>
  </si>
  <si>
    <t>BH</t>
  </si>
  <si>
    <t>BHR</t>
  </si>
  <si>
    <t>Bahrain</t>
  </si>
  <si>
    <t>048</t>
  </si>
  <si>
    <t>BD</t>
  </si>
  <si>
    <t>BGD</t>
  </si>
  <si>
    <t>Bangladesh</t>
  </si>
  <si>
    <t>050</t>
  </si>
  <si>
    <t>BB</t>
  </si>
  <si>
    <t>BRB</t>
  </si>
  <si>
    <t>Barbados</t>
  </si>
  <si>
    <t>052</t>
  </si>
  <si>
    <t>BY</t>
  </si>
  <si>
    <t>BLR</t>
  </si>
  <si>
    <t>Belarus</t>
  </si>
  <si>
    <t>112</t>
  </si>
  <si>
    <t>BE</t>
  </si>
  <si>
    <t>BEL</t>
  </si>
  <si>
    <t>Belgium</t>
  </si>
  <si>
    <t>056</t>
  </si>
  <si>
    <t>BZ</t>
  </si>
  <si>
    <t>BLZ</t>
  </si>
  <si>
    <t>Belize</t>
  </si>
  <si>
    <t>084</t>
  </si>
  <si>
    <t>BJ</t>
  </si>
  <si>
    <t>BEN</t>
  </si>
  <si>
    <t>Benin</t>
  </si>
  <si>
    <t>204</t>
  </si>
  <si>
    <t>BM</t>
  </si>
  <si>
    <t>BMU</t>
  </si>
  <si>
    <t>Bermuda</t>
  </si>
  <si>
    <t>060</t>
  </si>
  <si>
    <t>BT</t>
  </si>
  <si>
    <t>BTN</t>
  </si>
  <si>
    <t>Bhutan</t>
  </si>
  <si>
    <t>064</t>
  </si>
  <si>
    <t>BO</t>
  </si>
  <si>
    <t>BOL</t>
  </si>
  <si>
    <t>Bolivia</t>
  </si>
  <si>
    <t>068</t>
  </si>
  <si>
    <t>BQ</t>
  </si>
  <si>
    <t>BES</t>
  </si>
  <si>
    <t>Bonaire, Sint Eustatius and Saba</t>
  </si>
  <si>
    <t>535</t>
  </si>
  <si>
    <t>BA</t>
  </si>
  <si>
    <t>BIH</t>
  </si>
  <si>
    <t>Bosnia and Herzegovina</t>
  </si>
  <si>
    <t>070</t>
  </si>
  <si>
    <t>BW</t>
  </si>
  <si>
    <t>BWA</t>
  </si>
  <si>
    <t>Botswana</t>
  </si>
  <si>
    <t>072</t>
  </si>
  <si>
    <t>BV</t>
  </si>
  <si>
    <t>BVT</t>
  </si>
  <si>
    <t>Bouvet Island</t>
  </si>
  <si>
    <t>074</t>
  </si>
  <si>
    <t>BR</t>
  </si>
  <si>
    <t>BRA</t>
  </si>
  <si>
    <t>Brazil</t>
  </si>
  <si>
    <t>076</t>
  </si>
  <si>
    <t>IO</t>
  </si>
  <si>
    <t>IOT</t>
  </si>
  <si>
    <t>British Indian Ocean Territory</t>
  </si>
  <si>
    <t>086</t>
  </si>
  <si>
    <t>BN</t>
  </si>
  <si>
    <t>BRN</t>
  </si>
  <si>
    <t>Brunei Darussalam</t>
  </si>
  <si>
    <t>096</t>
  </si>
  <si>
    <t>BG</t>
  </si>
  <si>
    <t>BGR</t>
  </si>
  <si>
    <t>Bulgaria</t>
  </si>
  <si>
    <t>100</t>
  </si>
  <si>
    <t>BF</t>
  </si>
  <si>
    <t>BFA</t>
  </si>
  <si>
    <t>Burkina Faso</t>
  </si>
  <si>
    <t>854</t>
  </si>
  <si>
    <t>BI</t>
  </si>
  <si>
    <t>BDI</t>
  </si>
  <si>
    <t>Burundi</t>
  </si>
  <si>
    <t>108</t>
  </si>
  <si>
    <t>CV</t>
  </si>
  <si>
    <t>CPV</t>
  </si>
  <si>
    <t>Cabo Verde</t>
  </si>
  <si>
    <t>132</t>
  </si>
  <si>
    <t>KH</t>
  </si>
  <si>
    <t>KHM</t>
  </si>
  <si>
    <t>Cambodia</t>
  </si>
  <si>
    <t>116</t>
  </si>
  <si>
    <t>CM</t>
  </si>
  <si>
    <t>CMR</t>
  </si>
  <si>
    <t>Cameroon</t>
  </si>
  <si>
    <t>120</t>
  </si>
  <si>
    <t>CA</t>
  </si>
  <si>
    <t>CAN</t>
  </si>
  <si>
    <t>Canada</t>
  </si>
  <si>
    <t>124</t>
  </si>
  <si>
    <t>KY</t>
  </si>
  <si>
    <t>CYM</t>
  </si>
  <si>
    <t>Cayman Islands</t>
  </si>
  <si>
    <t>136</t>
  </si>
  <si>
    <t>CF</t>
  </si>
  <si>
    <t>CAF</t>
  </si>
  <si>
    <t>Central African Republic</t>
  </si>
  <si>
    <t>140</t>
  </si>
  <si>
    <t>TD</t>
  </si>
  <si>
    <t>TCD</t>
  </si>
  <si>
    <t>Chad</t>
  </si>
  <si>
    <t>148</t>
  </si>
  <si>
    <t>CL</t>
  </si>
  <si>
    <t>CHL</t>
  </si>
  <si>
    <t>Chile</t>
  </si>
  <si>
    <t>152</t>
  </si>
  <si>
    <t>CN</t>
  </si>
  <si>
    <t>CHN</t>
  </si>
  <si>
    <t>China</t>
  </si>
  <si>
    <t>156</t>
  </si>
  <si>
    <t>CX</t>
  </si>
  <si>
    <t>CXR</t>
  </si>
  <si>
    <t>Christmas Island</t>
  </si>
  <si>
    <t>162</t>
  </si>
  <si>
    <t>CC</t>
  </si>
  <si>
    <t>CCK</t>
  </si>
  <si>
    <t>Cocos (Keeling) Islands</t>
  </si>
  <si>
    <t>166</t>
  </si>
  <si>
    <t>CO</t>
  </si>
  <si>
    <t>COL</t>
  </si>
  <si>
    <t>Colombia</t>
  </si>
  <si>
    <t>170</t>
  </si>
  <si>
    <t>KM</t>
  </si>
  <si>
    <t>COM</t>
  </si>
  <si>
    <t>Comoros</t>
  </si>
  <si>
    <t>174</t>
  </si>
  <si>
    <t>CG</t>
  </si>
  <si>
    <t>COG</t>
  </si>
  <si>
    <t>Congo</t>
  </si>
  <si>
    <t>178</t>
  </si>
  <si>
    <t>CD</t>
  </si>
  <si>
    <t>COD</t>
  </si>
  <si>
    <t>Congo, The Democratic Republic of the</t>
  </si>
  <si>
    <t>180</t>
  </si>
  <si>
    <t>CK</t>
  </si>
  <si>
    <t>COK</t>
  </si>
  <si>
    <t>Cook Islands</t>
  </si>
  <si>
    <t>184</t>
  </si>
  <si>
    <t>CR</t>
  </si>
  <si>
    <t>CRI</t>
  </si>
  <si>
    <t>Costa Rica</t>
  </si>
  <si>
    <t>188</t>
  </si>
  <si>
    <t>HR</t>
  </si>
  <si>
    <t>HRV</t>
  </si>
  <si>
    <t>Croatia</t>
  </si>
  <si>
    <t>191</t>
  </si>
  <si>
    <t>CU</t>
  </si>
  <si>
    <t>CUB</t>
  </si>
  <si>
    <t>Cuba</t>
  </si>
  <si>
    <t>192</t>
  </si>
  <si>
    <t>CW</t>
  </si>
  <si>
    <t>CUW</t>
  </si>
  <si>
    <t>Curaçao</t>
  </si>
  <si>
    <t>531</t>
  </si>
  <si>
    <t>CY</t>
  </si>
  <si>
    <t>CYP</t>
  </si>
  <si>
    <t>Cyprus</t>
  </si>
  <si>
    <t>196</t>
  </si>
  <si>
    <t>CZ</t>
  </si>
  <si>
    <t>CZE</t>
  </si>
  <si>
    <t>Czechia</t>
  </si>
  <si>
    <t>203</t>
  </si>
  <si>
    <t>CI</t>
  </si>
  <si>
    <t>CIV</t>
  </si>
  <si>
    <t>Côte d'Ivoire</t>
  </si>
  <si>
    <t>384</t>
  </si>
  <si>
    <t>DK</t>
  </si>
  <si>
    <t>DNK</t>
  </si>
  <si>
    <t>Denmark</t>
  </si>
  <si>
    <t>208</t>
  </si>
  <si>
    <t>DJ</t>
  </si>
  <si>
    <t>DJI</t>
  </si>
  <si>
    <t>Djibouti</t>
  </si>
  <si>
    <t>262</t>
  </si>
  <si>
    <t>DM</t>
  </si>
  <si>
    <t>DMA</t>
  </si>
  <si>
    <t>Dominica</t>
  </si>
  <si>
    <t>212</t>
  </si>
  <si>
    <t>DO</t>
  </si>
  <si>
    <t>DOM</t>
  </si>
  <si>
    <t>Dominican Republic</t>
  </si>
  <si>
    <t>214</t>
  </si>
  <si>
    <t>EC</t>
  </si>
  <si>
    <t>ECU</t>
  </si>
  <si>
    <t>Ecuador</t>
  </si>
  <si>
    <t>218</t>
  </si>
  <si>
    <t>EG</t>
  </si>
  <si>
    <t>EGY</t>
  </si>
  <si>
    <t>Egypt</t>
  </si>
  <si>
    <t>818</t>
  </si>
  <si>
    <t>SV</t>
  </si>
  <si>
    <t>SLV</t>
  </si>
  <si>
    <t>El Salvador</t>
  </si>
  <si>
    <t>222</t>
  </si>
  <si>
    <t>GQ</t>
  </si>
  <si>
    <t>GNQ</t>
  </si>
  <si>
    <t>Equatorial Guinea</t>
  </si>
  <si>
    <t>226</t>
  </si>
  <si>
    <t>ER</t>
  </si>
  <si>
    <t>ERI</t>
  </si>
  <si>
    <t>Eritrea</t>
  </si>
  <si>
    <t>232</t>
  </si>
  <si>
    <t>EE</t>
  </si>
  <si>
    <t>EST</t>
  </si>
  <si>
    <t>Estonia</t>
  </si>
  <si>
    <t>233</t>
  </si>
  <si>
    <t>SZ</t>
  </si>
  <si>
    <t>SWZ</t>
  </si>
  <si>
    <t>Eswatini</t>
  </si>
  <si>
    <t>748</t>
  </si>
  <si>
    <t>ET</t>
  </si>
  <si>
    <t>ETH</t>
  </si>
  <si>
    <t>Ethiopia</t>
  </si>
  <si>
    <t>231</t>
  </si>
  <si>
    <t>FK</t>
  </si>
  <si>
    <t>FLK</t>
  </si>
  <si>
    <t>Falkland Islands (Malvinas)</t>
  </si>
  <si>
    <t>238</t>
  </si>
  <si>
    <t>FO</t>
  </si>
  <si>
    <t>FRO</t>
  </si>
  <si>
    <t>Faroe Islands</t>
  </si>
  <si>
    <t>234</t>
  </si>
  <si>
    <t>FJ</t>
  </si>
  <si>
    <t>FJI</t>
  </si>
  <si>
    <t>Fiji</t>
  </si>
  <si>
    <t>242</t>
  </si>
  <si>
    <t>FI</t>
  </si>
  <si>
    <t>FIN</t>
  </si>
  <si>
    <t>Finland</t>
  </si>
  <si>
    <t>246</t>
  </si>
  <si>
    <t>FR</t>
  </si>
  <si>
    <t>FRA</t>
  </si>
  <si>
    <t>France</t>
  </si>
  <si>
    <t>250</t>
  </si>
  <si>
    <t>GF</t>
  </si>
  <si>
    <t>GUF</t>
  </si>
  <si>
    <t>French Guiana</t>
  </si>
  <si>
    <t>254</t>
  </si>
  <si>
    <t>PF</t>
  </si>
  <si>
    <t>PYF</t>
  </si>
  <si>
    <t>French Polynesia</t>
  </si>
  <si>
    <t>258</t>
  </si>
  <si>
    <t>TF</t>
  </si>
  <si>
    <t>ATF</t>
  </si>
  <si>
    <t>French Southern Territories</t>
  </si>
  <si>
    <t>260</t>
  </si>
  <si>
    <t>GA</t>
  </si>
  <si>
    <t>GAB</t>
  </si>
  <si>
    <t>Gabon</t>
  </si>
  <si>
    <t>266</t>
  </si>
  <si>
    <t>GM</t>
  </si>
  <si>
    <t>GMB</t>
  </si>
  <si>
    <t>Gambia</t>
  </si>
  <si>
    <t>270</t>
  </si>
  <si>
    <t>GE</t>
  </si>
  <si>
    <t>GEO</t>
  </si>
  <si>
    <t>Georgia</t>
  </si>
  <si>
    <t>268</t>
  </si>
  <si>
    <t>DE</t>
  </si>
  <si>
    <t>DEU</t>
  </si>
  <si>
    <t>Germany</t>
  </si>
  <si>
    <t>276</t>
  </si>
  <si>
    <t>GH</t>
  </si>
  <si>
    <t>GHA</t>
  </si>
  <si>
    <t>Ghana</t>
  </si>
  <si>
    <t>288</t>
  </si>
  <si>
    <t>GI</t>
  </si>
  <si>
    <t>GIB</t>
  </si>
  <si>
    <t>Gibraltar</t>
  </si>
  <si>
    <t>292</t>
  </si>
  <si>
    <t>GR</t>
  </si>
  <si>
    <t>GRC</t>
  </si>
  <si>
    <t>Greece</t>
  </si>
  <si>
    <t>300</t>
  </si>
  <si>
    <t>GL</t>
  </si>
  <si>
    <t>GRL</t>
  </si>
  <si>
    <t>Greenland</t>
  </si>
  <si>
    <t>304</t>
  </si>
  <si>
    <t>GD</t>
  </si>
  <si>
    <t>GRD</t>
  </si>
  <si>
    <t>Grenada</t>
  </si>
  <si>
    <t>308</t>
  </si>
  <si>
    <t>GP</t>
  </si>
  <si>
    <t>GLP</t>
  </si>
  <si>
    <t>Guadeloupe</t>
  </si>
  <si>
    <t>312</t>
  </si>
  <si>
    <t>GU</t>
  </si>
  <si>
    <t>GUM</t>
  </si>
  <si>
    <t>Guam</t>
  </si>
  <si>
    <t>316</t>
  </si>
  <si>
    <t>GT</t>
  </si>
  <si>
    <t>GTM</t>
  </si>
  <si>
    <t>Guatemala</t>
  </si>
  <si>
    <t>320</t>
  </si>
  <si>
    <t>GG</t>
  </si>
  <si>
    <t>GGY</t>
  </si>
  <si>
    <t>Guernsey</t>
  </si>
  <si>
    <t>831</t>
  </si>
  <si>
    <t>GN</t>
  </si>
  <si>
    <t>GIN</t>
  </si>
  <si>
    <t>Guinea</t>
  </si>
  <si>
    <t>324</t>
  </si>
  <si>
    <t>GW</t>
  </si>
  <si>
    <t>GNB</t>
  </si>
  <si>
    <t>Guinea-Bissau</t>
  </si>
  <si>
    <t>624</t>
  </si>
  <si>
    <t>GY</t>
  </si>
  <si>
    <t>GUY</t>
  </si>
  <si>
    <t>Guyana</t>
  </si>
  <si>
    <t>328</t>
  </si>
  <si>
    <t>HT</t>
  </si>
  <si>
    <t>HTI</t>
  </si>
  <si>
    <t>Haiti</t>
  </si>
  <si>
    <t>332</t>
  </si>
  <si>
    <t>HM</t>
  </si>
  <si>
    <t>HMD</t>
  </si>
  <si>
    <t>Heard Island and McDonald Islands</t>
  </si>
  <si>
    <t>334</t>
  </si>
  <si>
    <t>VA</t>
  </si>
  <si>
    <t>VAT</t>
  </si>
  <si>
    <t>Holy See (Vatican City State)</t>
  </si>
  <si>
    <t>336</t>
  </si>
  <si>
    <t>HN</t>
  </si>
  <si>
    <t>HND</t>
  </si>
  <si>
    <t>Honduras</t>
  </si>
  <si>
    <t>340</t>
  </si>
  <si>
    <t>HK</t>
  </si>
  <si>
    <t>HKG</t>
  </si>
  <si>
    <t>Hong Kong</t>
  </si>
  <si>
    <t>344</t>
  </si>
  <si>
    <t>HU</t>
  </si>
  <si>
    <t>HUN</t>
  </si>
  <si>
    <t>Hungary</t>
  </si>
  <si>
    <t>348</t>
  </si>
  <si>
    <t>IS</t>
  </si>
  <si>
    <t>ISL</t>
  </si>
  <si>
    <t>Iceland</t>
  </si>
  <si>
    <t>352</t>
  </si>
  <si>
    <t>IN</t>
  </si>
  <si>
    <t>IND</t>
  </si>
  <si>
    <t>India</t>
  </si>
  <si>
    <t>356</t>
  </si>
  <si>
    <t>ID</t>
  </si>
  <si>
    <t>IDN</t>
  </si>
  <si>
    <t>Indonesia</t>
  </si>
  <si>
    <t>360</t>
  </si>
  <si>
    <t>IR</t>
  </si>
  <si>
    <t>IRN</t>
  </si>
  <si>
    <t>Iran, Islamic Republic of</t>
  </si>
  <si>
    <t>364</t>
  </si>
  <si>
    <t>IQ</t>
  </si>
  <si>
    <t>IRQ</t>
  </si>
  <si>
    <t>Iraq</t>
  </si>
  <si>
    <t>368</t>
  </si>
  <si>
    <t>IE</t>
  </si>
  <si>
    <t>IRL</t>
  </si>
  <si>
    <t>Ireland</t>
  </si>
  <si>
    <t>372</t>
  </si>
  <si>
    <t>IM</t>
  </si>
  <si>
    <t>IMN</t>
  </si>
  <si>
    <t>Isle of Man</t>
  </si>
  <si>
    <t>833</t>
  </si>
  <si>
    <t>IL</t>
  </si>
  <si>
    <t>ISR</t>
  </si>
  <si>
    <t>Israel</t>
  </si>
  <si>
    <t>376</t>
  </si>
  <si>
    <t>IT</t>
  </si>
  <si>
    <t>ITA</t>
  </si>
  <si>
    <t>Italy</t>
  </si>
  <si>
    <t>380</t>
  </si>
  <si>
    <t>JM</t>
  </si>
  <si>
    <t>JAM</t>
  </si>
  <si>
    <t>Jamaica</t>
  </si>
  <si>
    <t>388</t>
  </si>
  <si>
    <t>JP</t>
  </si>
  <si>
    <t>JPN</t>
  </si>
  <si>
    <t>Japan</t>
  </si>
  <si>
    <t>392</t>
  </si>
  <si>
    <t>JE</t>
  </si>
  <si>
    <t>JEY</t>
  </si>
  <si>
    <t>Jersey</t>
  </si>
  <si>
    <t>832</t>
  </si>
  <si>
    <t>JO</t>
  </si>
  <si>
    <t>JOR</t>
  </si>
  <si>
    <t>Jordan</t>
  </si>
  <si>
    <t>400</t>
  </si>
  <si>
    <t>KZ</t>
  </si>
  <si>
    <t>KAZ</t>
  </si>
  <si>
    <t>398</t>
  </si>
  <si>
    <t>KE</t>
  </si>
  <si>
    <t>KEN</t>
  </si>
  <si>
    <t>Kenya</t>
  </si>
  <si>
    <t>404</t>
  </si>
  <si>
    <t>KI</t>
  </si>
  <si>
    <t>KIR</t>
  </si>
  <si>
    <t>Kiribati</t>
  </si>
  <si>
    <t>296</t>
  </si>
  <si>
    <t>XK</t>
  </si>
  <si>
    <t>XKX</t>
  </si>
  <si>
    <t>Kosovo</t>
  </si>
  <si>
    <t>926</t>
  </si>
  <si>
    <t>KW</t>
  </si>
  <si>
    <t>KWT</t>
  </si>
  <si>
    <t>Kuwait</t>
  </si>
  <si>
    <t>414</t>
  </si>
  <si>
    <t>KG</t>
  </si>
  <si>
    <t>KGZ</t>
  </si>
  <si>
    <t>Kyrgyzstan</t>
  </si>
  <si>
    <t>417</t>
  </si>
  <si>
    <t>LA</t>
  </si>
  <si>
    <t>LAO</t>
  </si>
  <si>
    <t>Lao People's Democratic Republic</t>
  </si>
  <si>
    <t>418</t>
  </si>
  <si>
    <t>LV</t>
  </si>
  <si>
    <t>LVA</t>
  </si>
  <si>
    <t>Latvia</t>
  </si>
  <si>
    <t>428</t>
  </si>
  <si>
    <t>LB</t>
  </si>
  <si>
    <t>LBN</t>
  </si>
  <si>
    <t>Lebanon</t>
  </si>
  <si>
    <t>422</t>
  </si>
  <si>
    <t>LS</t>
  </si>
  <si>
    <t>LSO</t>
  </si>
  <si>
    <t>Lesotho</t>
  </si>
  <si>
    <t>426</t>
  </si>
  <si>
    <t>LR</t>
  </si>
  <si>
    <t>LBR</t>
  </si>
  <si>
    <t>Liberia</t>
  </si>
  <si>
    <t>430</t>
  </si>
  <si>
    <t>LY</t>
  </si>
  <si>
    <t>LBY</t>
  </si>
  <si>
    <t>Libya</t>
  </si>
  <si>
    <t>434</t>
  </si>
  <si>
    <t>LI</t>
  </si>
  <si>
    <t>LIE</t>
  </si>
  <si>
    <t>Liechtenstein</t>
  </si>
  <si>
    <t>438</t>
  </si>
  <si>
    <t>LT</t>
  </si>
  <si>
    <t>LTU</t>
  </si>
  <si>
    <t>Lithuania</t>
  </si>
  <si>
    <t>440</t>
  </si>
  <si>
    <t>LU</t>
  </si>
  <si>
    <t>LUX</t>
  </si>
  <si>
    <t>Luxembourg</t>
  </si>
  <si>
    <t>442</t>
  </si>
  <si>
    <t>MO</t>
  </si>
  <si>
    <t>MAC</t>
  </si>
  <si>
    <t>Macao</t>
  </si>
  <si>
    <t>446</t>
  </si>
  <si>
    <t>MG</t>
  </si>
  <si>
    <t>MDG</t>
  </si>
  <si>
    <t>Madagascar</t>
  </si>
  <si>
    <t>450</t>
  </si>
  <si>
    <t>MW</t>
  </si>
  <si>
    <t>MWI</t>
  </si>
  <si>
    <t>Malawi</t>
  </si>
  <si>
    <t>454</t>
  </si>
  <si>
    <t>MY</t>
  </si>
  <si>
    <t>MYS</t>
  </si>
  <si>
    <t>Malaysia</t>
  </si>
  <si>
    <t>458</t>
  </si>
  <si>
    <t>MV</t>
  </si>
  <si>
    <t>MDV</t>
  </si>
  <si>
    <t>Maldives</t>
  </si>
  <si>
    <t>462</t>
  </si>
  <si>
    <t>ML</t>
  </si>
  <si>
    <t>MLI</t>
  </si>
  <si>
    <t>Mali</t>
  </si>
  <si>
    <t>466</t>
  </si>
  <si>
    <t>MT</t>
  </si>
  <si>
    <t>MLT</t>
  </si>
  <si>
    <t>Malta</t>
  </si>
  <si>
    <t>470</t>
  </si>
  <si>
    <t>MH</t>
  </si>
  <si>
    <t>MHL</t>
  </si>
  <si>
    <t>Marshall Islands</t>
  </si>
  <si>
    <t>584</t>
  </si>
  <si>
    <t>MQ</t>
  </si>
  <si>
    <t>MTQ</t>
  </si>
  <si>
    <t>Martinique</t>
  </si>
  <si>
    <t>474</t>
  </si>
  <si>
    <t>MR</t>
  </si>
  <si>
    <t>MRT</t>
  </si>
  <si>
    <t>Mauritania</t>
  </si>
  <si>
    <t>478</t>
  </si>
  <si>
    <t>MU</t>
  </si>
  <si>
    <t>MUS</t>
  </si>
  <si>
    <t>Mauritius</t>
  </si>
  <si>
    <t>480</t>
  </si>
  <si>
    <t>YT</t>
  </si>
  <si>
    <t>MYT</t>
  </si>
  <si>
    <t>Mayotte</t>
  </si>
  <si>
    <t>175</t>
  </si>
  <si>
    <t>MX</t>
  </si>
  <si>
    <t>MEX</t>
  </si>
  <si>
    <t>Mexico</t>
  </si>
  <si>
    <t>484</t>
  </si>
  <si>
    <t>FM</t>
  </si>
  <si>
    <t>FSM</t>
  </si>
  <si>
    <t>Micronesia, Federated States of</t>
  </si>
  <si>
    <t>583</t>
  </si>
  <si>
    <t>MD</t>
  </si>
  <si>
    <t>MDA</t>
  </si>
  <si>
    <t>Moldova</t>
  </si>
  <si>
    <t>498</t>
  </si>
  <si>
    <t>MC</t>
  </si>
  <si>
    <t>MCO</t>
  </si>
  <si>
    <t>Monaco</t>
  </si>
  <si>
    <t>492</t>
  </si>
  <si>
    <t>MN</t>
  </si>
  <si>
    <t>MNG</t>
  </si>
  <si>
    <t>Mongolia</t>
  </si>
  <si>
    <t>496</t>
  </si>
  <si>
    <t>ME</t>
  </si>
  <si>
    <t>MNE</t>
  </si>
  <si>
    <t>Montenegro</t>
  </si>
  <si>
    <t>499</t>
  </si>
  <si>
    <t>MS</t>
  </si>
  <si>
    <t>MSR</t>
  </si>
  <si>
    <t>Montserrat</t>
  </si>
  <si>
    <t>500</t>
  </si>
  <si>
    <t>MA</t>
  </si>
  <si>
    <t>MAR</t>
  </si>
  <si>
    <t>Morocco</t>
  </si>
  <si>
    <t>504</t>
  </si>
  <si>
    <t>MZ</t>
  </si>
  <si>
    <t>MOZ</t>
  </si>
  <si>
    <t>Mozambique</t>
  </si>
  <si>
    <t>508</t>
  </si>
  <si>
    <t>MM</t>
  </si>
  <si>
    <t>MMR</t>
  </si>
  <si>
    <t>Myanmar</t>
  </si>
  <si>
    <t>104</t>
  </si>
  <si>
    <t>XG</t>
  </si>
  <si>
    <t>XNK</t>
  </si>
  <si>
    <t>Nagorno-Karabakh</t>
  </si>
  <si>
    <t>906</t>
  </si>
  <si>
    <t>NA</t>
  </si>
  <si>
    <t>NAM</t>
  </si>
  <si>
    <t>Namibia</t>
  </si>
  <si>
    <t>516</t>
  </si>
  <si>
    <t>NR</t>
  </si>
  <si>
    <t>NRU</t>
  </si>
  <si>
    <t>Nauru</t>
  </si>
  <si>
    <t>520</t>
  </si>
  <si>
    <t>NP</t>
  </si>
  <si>
    <t>NPL</t>
  </si>
  <si>
    <t>Nepal</t>
  </si>
  <si>
    <t>524</t>
  </si>
  <si>
    <t>NL</t>
  </si>
  <si>
    <t>NLD</t>
  </si>
  <si>
    <t>Netherlands</t>
  </si>
  <si>
    <t>528</t>
  </si>
  <si>
    <t>NC</t>
  </si>
  <si>
    <t>NCL</t>
  </si>
  <si>
    <t>New Caledonia</t>
  </si>
  <si>
    <t>540</t>
  </si>
  <si>
    <t>NZ</t>
  </si>
  <si>
    <t>NZL</t>
  </si>
  <si>
    <t>New Zealand</t>
  </si>
  <si>
    <t>554</t>
  </si>
  <si>
    <t>NI</t>
  </si>
  <si>
    <t>NIC</t>
  </si>
  <si>
    <t>Nicaragua</t>
  </si>
  <si>
    <t>558</t>
  </si>
  <si>
    <t>NE</t>
  </si>
  <si>
    <t>NER</t>
  </si>
  <si>
    <t>Niger</t>
  </si>
  <si>
    <t>562</t>
  </si>
  <si>
    <t>NG</t>
  </si>
  <si>
    <t>NGA</t>
  </si>
  <si>
    <t>Nigeria</t>
  </si>
  <si>
    <t>566</t>
  </si>
  <si>
    <t>NU</t>
  </si>
  <si>
    <t>NIU</t>
  </si>
  <si>
    <t>Niue</t>
  </si>
  <si>
    <t>570</t>
  </si>
  <si>
    <t>NF</t>
  </si>
  <si>
    <t>NFK</t>
  </si>
  <si>
    <t>Norfolk Island</t>
  </si>
  <si>
    <t>574</t>
  </si>
  <si>
    <t>KP</t>
  </si>
  <si>
    <t>PRK</t>
  </si>
  <si>
    <t>North Korea</t>
  </si>
  <si>
    <t>408</t>
  </si>
  <si>
    <t>MK</t>
  </si>
  <si>
    <t>MKD</t>
  </si>
  <si>
    <t>North Macedonia</t>
  </si>
  <si>
    <t>807</t>
  </si>
  <si>
    <t>XN</t>
  </si>
  <si>
    <t>XNC</t>
  </si>
  <si>
    <t>Northern Cyprus</t>
  </si>
  <si>
    <t>905</t>
  </si>
  <si>
    <t>MP</t>
  </si>
  <si>
    <t>MNP</t>
  </si>
  <si>
    <t>Northern Mariana Islands</t>
  </si>
  <si>
    <t>580</t>
  </si>
  <si>
    <t>NO</t>
  </si>
  <si>
    <t>NOR</t>
  </si>
  <si>
    <t>Norway</t>
  </si>
  <si>
    <t>578</t>
  </si>
  <si>
    <t>OM</t>
  </si>
  <si>
    <t>OMN</t>
  </si>
  <si>
    <t>Oman</t>
  </si>
  <si>
    <t>512</t>
  </si>
  <si>
    <t>PK</t>
  </si>
  <si>
    <t>PAK</t>
  </si>
  <si>
    <t>Pakistan</t>
  </si>
  <si>
    <t>586</t>
  </si>
  <si>
    <t>PW</t>
  </si>
  <si>
    <t>PLW</t>
  </si>
  <si>
    <t>Palau</t>
  </si>
  <si>
    <t>585</t>
  </si>
  <si>
    <t>PS</t>
  </si>
  <si>
    <t>PSE</t>
  </si>
  <si>
    <t>Palestine, State of</t>
  </si>
  <si>
    <t>275</t>
  </si>
  <si>
    <t>PA</t>
  </si>
  <si>
    <t>PAN</t>
  </si>
  <si>
    <t>Panama</t>
  </si>
  <si>
    <t>591</t>
  </si>
  <si>
    <t>PG</t>
  </si>
  <si>
    <t>PNG</t>
  </si>
  <si>
    <t>Papua New Guinea</t>
  </si>
  <si>
    <t>598</t>
  </si>
  <si>
    <t>PY</t>
  </si>
  <si>
    <t>PRY</t>
  </si>
  <si>
    <t>Paraguay</t>
  </si>
  <si>
    <t>600</t>
  </si>
  <si>
    <t>PE</t>
  </si>
  <si>
    <t>PER</t>
  </si>
  <si>
    <t>Peru</t>
  </si>
  <si>
    <t>604</t>
  </si>
  <si>
    <t>PH</t>
  </si>
  <si>
    <t>PHL</t>
  </si>
  <si>
    <t>Philippines</t>
  </si>
  <si>
    <t>608</t>
  </si>
  <si>
    <t>PN</t>
  </si>
  <si>
    <t>PCN</t>
  </si>
  <si>
    <t>Pitcairn</t>
  </si>
  <si>
    <t>612</t>
  </si>
  <si>
    <t>PL</t>
  </si>
  <si>
    <t>POL</t>
  </si>
  <si>
    <t>Poland</t>
  </si>
  <si>
    <t>616</t>
  </si>
  <si>
    <t>PT</t>
  </si>
  <si>
    <t>PRT</t>
  </si>
  <si>
    <t>Portugal</t>
  </si>
  <si>
    <t>620</t>
  </si>
  <si>
    <t>PR</t>
  </si>
  <si>
    <t>PRI</t>
  </si>
  <si>
    <t>Puerto Rico</t>
  </si>
  <si>
    <t>630</t>
  </si>
  <si>
    <t>QA</t>
  </si>
  <si>
    <t>QAT</t>
  </si>
  <si>
    <t>Qatar</t>
  </si>
  <si>
    <t>634</t>
  </si>
  <si>
    <t>RO</t>
  </si>
  <si>
    <t>ROU</t>
  </si>
  <si>
    <t>Romania</t>
  </si>
  <si>
    <t>642</t>
  </si>
  <si>
    <t>RU</t>
  </si>
  <si>
    <t>RUS</t>
  </si>
  <si>
    <t>Russian Federation</t>
  </si>
  <si>
    <t>643</t>
  </si>
  <si>
    <t>RW</t>
  </si>
  <si>
    <t>RWA</t>
  </si>
  <si>
    <t>Rwanda</t>
  </si>
  <si>
    <t>646</t>
  </si>
  <si>
    <t>RE</t>
  </si>
  <si>
    <t>REU</t>
  </si>
  <si>
    <t>Réunion</t>
  </si>
  <si>
    <t>638</t>
  </si>
  <si>
    <t>BL</t>
  </si>
  <si>
    <t>BLM</t>
  </si>
  <si>
    <t>Saint Barthélemy</t>
  </si>
  <si>
    <t>652</t>
  </si>
  <si>
    <t>SH</t>
  </si>
  <si>
    <t>SHN</t>
  </si>
  <si>
    <t>Saint Helena, Ascension and Tristan da Cunha</t>
  </si>
  <si>
    <t>654</t>
  </si>
  <si>
    <t>KN</t>
  </si>
  <si>
    <t>KNA</t>
  </si>
  <si>
    <t>Saint Kitts and Nevis</t>
  </si>
  <si>
    <t>659</t>
  </si>
  <si>
    <t>LC</t>
  </si>
  <si>
    <t>LCA</t>
  </si>
  <si>
    <t>Saint Lucia</t>
  </si>
  <si>
    <t>662</t>
  </si>
  <si>
    <t>MF</t>
  </si>
  <si>
    <t>MAF</t>
  </si>
  <si>
    <t>Saint Martin (French part)</t>
  </si>
  <si>
    <t>663</t>
  </si>
  <si>
    <t>PM</t>
  </si>
  <si>
    <t>SPM</t>
  </si>
  <si>
    <t>Saint Pierre and Miquelon</t>
  </si>
  <si>
    <t>666</t>
  </si>
  <si>
    <t>VC</t>
  </si>
  <si>
    <t>VCT</t>
  </si>
  <si>
    <t>Saint Vincent and the Grenadines</t>
  </si>
  <si>
    <t>670</t>
  </si>
  <si>
    <t>WS</t>
  </si>
  <si>
    <t>WSM</t>
  </si>
  <si>
    <t>Samoa</t>
  </si>
  <si>
    <t>882</t>
  </si>
  <si>
    <t>SM</t>
  </si>
  <si>
    <t>SMR</t>
  </si>
  <si>
    <t>San Marino</t>
  </si>
  <si>
    <t>674</t>
  </si>
  <si>
    <t>ST</t>
  </si>
  <si>
    <t>STP</t>
  </si>
  <si>
    <t>Sao Tome and Principe</t>
  </si>
  <si>
    <t>678</t>
  </si>
  <si>
    <t>SA</t>
  </si>
  <si>
    <t>SAU</t>
  </si>
  <si>
    <t>Saudi Arabia</t>
  </si>
  <si>
    <t>682</t>
  </si>
  <si>
    <t>SN</t>
  </si>
  <si>
    <t>SEN</t>
  </si>
  <si>
    <t>Senegal</t>
  </si>
  <si>
    <t>686</t>
  </si>
  <si>
    <t>RS</t>
  </si>
  <si>
    <t>SRB</t>
  </si>
  <si>
    <t>Serbia</t>
  </si>
  <si>
    <t>688</t>
  </si>
  <si>
    <t>SC</t>
  </si>
  <si>
    <t>SYC</t>
  </si>
  <si>
    <t>Seychelles</t>
  </si>
  <si>
    <t>690</t>
  </si>
  <si>
    <t>SL</t>
  </si>
  <si>
    <t>SLE</t>
  </si>
  <si>
    <t>Sierra Leone</t>
  </si>
  <si>
    <t>694</t>
  </si>
  <si>
    <t>SG</t>
  </si>
  <si>
    <t>SGP</t>
  </si>
  <si>
    <t>Singapore</t>
  </si>
  <si>
    <t>702</t>
  </si>
  <si>
    <t>SX</t>
  </si>
  <si>
    <t>SXM</t>
  </si>
  <si>
    <t>Sint Maarten (Dutch part)</t>
  </si>
  <si>
    <t>534</t>
  </si>
  <si>
    <t>SK</t>
  </si>
  <si>
    <t>SVK</t>
  </si>
  <si>
    <t>Slovakia</t>
  </si>
  <si>
    <t>703</t>
  </si>
  <si>
    <t>SI</t>
  </si>
  <si>
    <t>SVN</t>
  </si>
  <si>
    <t>Slovenia</t>
  </si>
  <si>
    <t>705</t>
  </si>
  <si>
    <t>SB</t>
  </si>
  <si>
    <t>SLB</t>
  </si>
  <si>
    <t>Solomon Islands</t>
  </si>
  <si>
    <t>090</t>
  </si>
  <si>
    <t>SO</t>
  </si>
  <si>
    <t>SOM</t>
  </si>
  <si>
    <t>Somalia</t>
  </si>
  <si>
    <t>706</t>
  </si>
  <si>
    <t>ZA</t>
  </si>
  <si>
    <t>ZAF</t>
  </si>
  <si>
    <t>South Africa</t>
  </si>
  <si>
    <t>710</t>
  </si>
  <si>
    <t>GS</t>
  </si>
  <si>
    <t>SGS</t>
  </si>
  <si>
    <t>South Georgia and the South Sandwich Islands</t>
  </si>
  <si>
    <t>239</t>
  </si>
  <si>
    <t>KR</t>
  </si>
  <si>
    <t>KOR</t>
  </si>
  <si>
    <t>South Korea</t>
  </si>
  <si>
    <t>410</t>
  </si>
  <si>
    <t>XS</t>
  </si>
  <si>
    <t>XSO</t>
  </si>
  <si>
    <t>South Ossetia</t>
  </si>
  <si>
    <t>903</t>
  </si>
  <si>
    <t>SS</t>
  </si>
  <si>
    <t>SSD</t>
  </si>
  <si>
    <t>South Sudan</t>
  </si>
  <si>
    <t>728</t>
  </si>
  <si>
    <t>ES</t>
  </si>
  <si>
    <t>ESP</t>
  </si>
  <si>
    <t>Spain</t>
  </si>
  <si>
    <t>724</t>
  </si>
  <si>
    <t>LK</t>
  </si>
  <si>
    <t>LKA</t>
  </si>
  <si>
    <t>Sri Lanka</t>
  </si>
  <si>
    <t>144</t>
  </si>
  <si>
    <t>SD</t>
  </si>
  <si>
    <t>SDN</t>
  </si>
  <si>
    <t>Sudan</t>
  </si>
  <si>
    <t>729</t>
  </si>
  <si>
    <t>SR</t>
  </si>
  <si>
    <t>SUR</t>
  </si>
  <si>
    <t>Suriname</t>
  </si>
  <si>
    <t>740</t>
  </si>
  <si>
    <t>SJ</t>
  </si>
  <si>
    <t>SJM</t>
  </si>
  <si>
    <t>Svalbard and Jan Mayen</t>
  </si>
  <si>
    <t>744</t>
  </si>
  <si>
    <t>SE</t>
  </si>
  <si>
    <t>SWE</t>
  </si>
  <si>
    <t>Sweden</t>
  </si>
  <si>
    <t>752</t>
  </si>
  <si>
    <t>CH</t>
  </si>
  <si>
    <t>CHE</t>
  </si>
  <si>
    <t>Switzerland</t>
  </si>
  <si>
    <t>756</t>
  </si>
  <si>
    <t>SY</t>
  </si>
  <si>
    <t>SYR</t>
  </si>
  <si>
    <t>Syrian Arab Republic</t>
  </si>
  <si>
    <t>760</t>
  </si>
  <si>
    <t>TW</t>
  </si>
  <si>
    <t>TWN</t>
  </si>
  <si>
    <t>Taiwan</t>
  </si>
  <si>
    <t>158</t>
  </si>
  <si>
    <t>TJ</t>
  </si>
  <si>
    <t>TJK</t>
  </si>
  <si>
    <t>Tajikistan</t>
  </si>
  <si>
    <t>762</t>
  </si>
  <si>
    <t>TZ</t>
  </si>
  <si>
    <t>TZA</t>
  </si>
  <si>
    <t>Tanzania</t>
  </si>
  <si>
    <t>834</t>
  </si>
  <si>
    <t>TH</t>
  </si>
  <si>
    <t>THA</t>
  </si>
  <si>
    <t>Thailand</t>
  </si>
  <si>
    <t>764</t>
  </si>
  <si>
    <t>TL</t>
  </si>
  <si>
    <t>TLS</t>
  </si>
  <si>
    <t>Timor-Leste</t>
  </si>
  <si>
    <t>626</t>
  </si>
  <si>
    <t>TG</t>
  </si>
  <si>
    <t>TGO</t>
  </si>
  <si>
    <t>Togo</t>
  </si>
  <si>
    <t>768</t>
  </si>
  <si>
    <t>TK</t>
  </si>
  <si>
    <t>TKL</t>
  </si>
  <si>
    <t>Tokelau</t>
  </si>
  <si>
    <t>772</t>
  </si>
  <si>
    <t>TO</t>
  </si>
  <si>
    <t>TON</t>
  </si>
  <si>
    <t>Tonga</t>
  </si>
  <si>
    <t>776</t>
  </si>
  <si>
    <t>XT</t>
  </si>
  <si>
    <t>XTR</t>
  </si>
  <si>
    <t>Transnistria</t>
  </si>
  <si>
    <t>904</t>
  </si>
  <si>
    <t>TT</t>
  </si>
  <si>
    <t>TTO</t>
  </si>
  <si>
    <t>Trinidad and Tobago</t>
  </si>
  <si>
    <t>780</t>
  </si>
  <si>
    <t>TN</t>
  </si>
  <si>
    <t>TUN</t>
  </si>
  <si>
    <t>Tunisia</t>
  </si>
  <si>
    <t>788</t>
  </si>
  <si>
    <t>TR</t>
  </si>
  <si>
    <t>TUR</t>
  </si>
  <si>
    <t>Turkey</t>
  </si>
  <si>
    <t>792</t>
  </si>
  <si>
    <t>TM</t>
  </si>
  <si>
    <t>TKM</t>
  </si>
  <si>
    <t>Turkmenistan</t>
  </si>
  <si>
    <t>795</t>
  </si>
  <si>
    <t>TC</t>
  </si>
  <si>
    <t>TCA</t>
  </si>
  <si>
    <t>Turks and Caicos Islands</t>
  </si>
  <si>
    <t>796</t>
  </si>
  <si>
    <t>TV</t>
  </si>
  <si>
    <t>TUV</t>
  </si>
  <si>
    <t>Tuvalu</t>
  </si>
  <si>
    <t>798</t>
  </si>
  <si>
    <t>UG</t>
  </si>
  <si>
    <t>UGA</t>
  </si>
  <si>
    <t>Uganda</t>
  </si>
  <si>
    <t>800</t>
  </si>
  <si>
    <t>UA</t>
  </si>
  <si>
    <t>UKR</t>
  </si>
  <si>
    <t>Ukraine</t>
  </si>
  <si>
    <t>804</t>
  </si>
  <si>
    <t>AE</t>
  </si>
  <si>
    <t>ARE</t>
  </si>
  <si>
    <t>United Arab Emirates</t>
  </si>
  <si>
    <t>784</t>
  </si>
  <si>
    <t>GB</t>
  </si>
  <si>
    <t>GBR</t>
  </si>
  <si>
    <t>United Kingdom</t>
  </si>
  <si>
    <t>826</t>
  </si>
  <si>
    <t>US</t>
  </si>
  <si>
    <t>USA</t>
  </si>
  <si>
    <t>United States</t>
  </si>
  <si>
    <t>840</t>
  </si>
  <si>
    <t>UM</t>
  </si>
  <si>
    <t>UMI</t>
  </si>
  <si>
    <t>United States Minor Outlying Islands</t>
  </si>
  <si>
    <t>581</t>
  </si>
  <si>
    <t>UY</t>
  </si>
  <si>
    <t>URY</t>
  </si>
  <si>
    <t>Uruguay</t>
  </si>
  <si>
    <t>858</t>
  </si>
  <si>
    <t>UZ</t>
  </si>
  <si>
    <t>UZB</t>
  </si>
  <si>
    <t>Uzbekistan</t>
  </si>
  <si>
    <t>860</t>
  </si>
  <si>
    <t>VU</t>
  </si>
  <si>
    <t>VUT</t>
  </si>
  <si>
    <t>Vanuatu</t>
  </si>
  <si>
    <t>548</t>
  </si>
  <si>
    <t>VE</t>
  </si>
  <si>
    <t>VEN</t>
  </si>
  <si>
    <t>Venezuela</t>
  </si>
  <si>
    <t>862</t>
  </si>
  <si>
    <t>VN</t>
  </si>
  <si>
    <t>VNM</t>
  </si>
  <si>
    <t>Vietnam</t>
  </si>
  <si>
    <t>704</t>
  </si>
  <si>
    <t>VG</t>
  </si>
  <si>
    <t>VGB</t>
  </si>
  <si>
    <t>Virgin Islands, British</t>
  </si>
  <si>
    <t>092</t>
  </si>
  <si>
    <t>VI</t>
  </si>
  <si>
    <t>VIR</t>
  </si>
  <si>
    <t>Virgin Islands, U.S.</t>
  </si>
  <si>
    <t>850</t>
  </si>
  <si>
    <t>WF</t>
  </si>
  <si>
    <t>WLF</t>
  </si>
  <si>
    <t>Wallis and Futuna</t>
  </si>
  <si>
    <t>876</t>
  </si>
  <si>
    <t>EH</t>
  </si>
  <si>
    <t>ESH</t>
  </si>
  <si>
    <t>Western Sahara</t>
  </si>
  <si>
    <t>732</t>
  </si>
  <si>
    <t>YE</t>
  </si>
  <si>
    <t>YEM</t>
  </si>
  <si>
    <t>Yemen</t>
  </si>
  <si>
    <t>887</t>
  </si>
  <si>
    <t>ZM</t>
  </si>
  <si>
    <t>ZMB</t>
  </si>
  <si>
    <t>Zambia</t>
  </si>
  <si>
    <t>894</t>
  </si>
  <si>
    <t>ZW</t>
  </si>
  <si>
    <t>ZWE</t>
  </si>
  <si>
    <t>Zimbabwe</t>
  </si>
  <si>
    <t>716</t>
  </si>
  <si>
    <t>AX</t>
  </si>
  <si>
    <t>ALA</t>
  </si>
  <si>
    <t>Åland Islands</t>
  </si>
  <si>
    <t>248</t>
  </si>
  <si>
    <t>Data · Lists</t>
  </si>
  <si>
    <t>Binary flags from official lists. 1 = listed. Update from the Source Register.</t>
  </si>
  <si>
    <t>Populate with the sanctions regime that is legally binding on YOUR firm. This column drives an absolute prohibition.</t>
  </si>
  <si>
    <t>FATF blacklist</t>
  </si>
  <si>
    <t>UN sanctions</t>
  </si>
  <si>
    <t>Home-jurisdiction sanctions</t>
  </si>
  <si>
    <t>Internal blacklist</t>
  </si>
  <si>
    <t>FATF greylist</t>
  </si>
  <si>
    <t>EU high-risk 3rd ctry</t>
  </si>
  <si>
    <t>EU sanctions</t>
  </si>
  <si>
    <t>UK sanctions</t>
  </si>
  <si>
    <t>US OFAC</t>
  </si>
  <si>
    <t>Canada sanctions</t>
  </si>
  <si>
    <t>Offshore</t>
  </si>
  <si>
    <t>EU tax Annex I</t>
  </si>
  <si>
    <t>EU tax Annex II</t>
  </si>
  <si>
    <t>Data · Indices</t>
  </si>
  <si>
    <t>Raw published values. Blank means the publisher does not cover that jurisdiction — leave it blank.</t>
  </si>
  <si>
    <t>Financial Secrecy Index</t>
  </si>
  <si>
    <t>Corruption Perceptions Index</t>
  </si>
  <si>
    <t>Global Terrorism Index</t>
  </si>
  <si>
    <t>WGI Political Stability</t>
  </si>
  <si>
    <t>Config</t>
  </si>
  <si>
    <t>Single source of truth. Every formula in this workbook reads from here.</t>
  </si>
  <si>
    <t>INDICATOR WEIGHTS   (must total 100)</t>
  </si>
  <si>
    <t>Indicator</t>
  </si>
  <si>
    <t>Weight %</t>
  </si>
  <si>
    <t>Rationale</t>
  </si>
  <si>
    <t>Most ML/TF-specific composite; embeds FATF effectiveness data.</t>
  </si>
  <si>
    <t>Secrecy is the sharper laundering driver than perceived corruption.</t>
  </si>
  <si>
    <t>Reduced: partially embedded within Basel.</t>
  </si>
  <si>
    <t>Least overlap with Basel; carries the TF dimension.</t>
  </si>
  <si>
    <t>Set all five to 20 to reproduce an unweighted model.</t>
  </si>
  <si>
    <t>INDICATOR THRESHOLDS   (raw value → risk category)</t>
  </si>
  <si>
    <t>Cut 1</t>
  </si>
  <si>
    <t>Cut 2</t>
  </si>
  <si>
    <t>Reading</t>
  </si>
  <si>
    <t>0–10, higher = riskier.  ≤3.99 Low · ≤5.99 Medium · else High</t>
  </si>
  <si>
    <t>0–100, higher = more secretive.  ≤58 Low · ≤68 Medium · else High</t>
  </si>
  <si>
    <t>0–100, higher = cleaner.  ≤39 High · ≤59 Medium · else Low</t>
  </si>
  <si>
    <t>0–10, higher = riskier.  ≤2 Low · ≤4 Medium · else High</t>
  </si>
  <si>
    <t>0–100, higher = more stable.  &lt;60 High · &lt;76 Medium · else Low</t>
  </si>
  <si>
    <t>FSI and WGI cuts are the 33rd/67th percentiles of the current published distribution. WGI moved to an absolute 0–100 scale in the 2025 revision; pre-2025 percentile thresholds are not transferable.</t>
  </si>
  <si>
    <t>AGGREGATION BANDS AND CONTROLS</t>
  </si>
  <si>
    <t>Equal thirds of the 1–3 scale. Stated as a fraction, not a rounded decimal, so no jurisdiction lands on an ambiguous edge.</t>
  </si>
  <si>
    <t>Weighted mean ≥ this value rates High.</t>
  </si>
  <si>
    <t>Minimum data coverage</t>
  </si>
  <si>
    <t>If available weight falls below this share of total weight, the jurisdiction routes to Manual Review instead of receiving a score.</t>
  </si>
  <si>
    <t>Offshore floor</t>
  </si>
  <si>
    <t>An offshore designation cannot rate below Medium. It does not override.</t>
  </si>
  <si>
    <t>RATINGS AND REQUIRED MEASURES</t>
  </si>
  <si>
    <t>Rating</t>
  </si>
  <si>
    <t>Level</t>
  </si>
  <si>
    <t>Simplified measures where permitted, subject to Compliance confirmation.</t>
  </si>
  <si>
    <t>Standard CDD with awareness of contextual factors.</t>
  </si>
  <si>
    <t>EDD, enhanced ongoing monitoring, management approval to onboard or continue.</t>
  </si>
  <si>
    <t>Prohibited. No onboarding or activity except where required by law and with prior written Board approval on Compliance recommendation.</t>
  </si>
  <si>
    <t>No automatic rating. Compliance must determine and document the rating.</t>
  </si>
  <si>
    <t>Source Register</t>
  </si>
  <si>
    <t>What the numbers are, where they came from, and when they were current.</t>
  </si>
  <si>
    <t>#</t>
  </si>
  <si>
    <t>Source</t>
  </si>
  <si>
    <t>Publisher</t>
  </si>
  <si>
    <t>Used for</t>
  </si>
  <si>
    <t>Edition / vintage</t>
  </si>
  <si>
    <t>As-of date</t>
  </si>
  <si>
    <t>Update cycle</t>
  </si>
  <si>
    <t>Next review due</t>
  </si>
  <si>
    <t>Reference</t>
  </si>
  <si>
    <t>FATF lists (black &amp; grey)</t>
  </si>
  <si>
    <t>Financial Action Task Force</t>
  </si>
  <si>
    <t>Blacklist / Auto-High</t>
  </si>
  <si>
    <t>Plenary of 19 Jun 2026</t>
  </si>
  <si>
    <t>19.06.2026</t>
  </si>
  <si>
    <t>~3 plenaries a year (Feb/Jun/Oct)</t>
  </si>
  <si>
    <t>Oct 2026</t>
  </si>
  <si>
    <t>EU high-risk third countries</t>
  </si>
  <si>
    <t>European Commission</t>
  </si>
  <si>
    <t>Auto-High</t>
  </si>
  <si>
    <t>Del. Reg. (EU) 2026/46 &amp; 2026/83</t>
  </si>
  <si>
    <t>29.01.2026</t>
  </si>
  <si>
    <t>Ad hoc, follows FATF with a lag</t>
  </si>
  <si>
    <t>On next delegated act</t>
  </si>
  <si>
    <t>finance.ec.europa.eu</t>
  </si>
  <si>
    <t>UN Security Council sanctions</t>
  </si>
  <si>
    <t>United Nations</t>
  </si>
  <si>
    <t>Consolidated list</t>
  </si>
  <si>
    <t>20.07.2026</t>
  </si>
  <si>
    <t>Continuous</t>
  </si>
  <si>
    <t>Quarterly</t>
  </si>
  <si>
    <t>un.org/securitycouncil/sanctions</t>
  </si>
  <si>
    <t>Canada sanctions (SEMA / Magnitsky)</t>
  </si>
  <si>
    <t>Government of Canada</t>
  </si>
  <si>
    <t>Current regimes</t>
  </si>
  <si>
    <t>international.gc.ca</t>
  </si>
  <si>
    <t>Council of the EU</t>
  </si>
  <si>
    <t>EU Sanctions Map</t>
  </si>
  <si>
    <t>sanctionsmap.eu</t>
  </si>
  <si>
    <t>OFSI / HM Treasury</t>
  </si>
  <si>
    <t>Current UK regimes</t>
  </si>
  <si>
    <t>US sanctions (OFAC)</t>
  </si>
  <si>
    <t>US Treasury OFAC</t>
  </si>
  <si>
    <t>Active programs</t>
  </si>
  <si>
    <t>ofac.treasury.gov</t>
  </si>
  <si>
    <t>Offshore financial centres</t>
  </si>
  <si>
    <t>Eurostat</t>
  </si>
  <si>
    <t>BoP Vademecum app. 7</t>
  </si>
  <si>
    <t>Infrequent</t>
  </si>
  <si>
    <t>Annual</t>
  </si>
  <si>
    <t>EU list of non-cooperative tax jurisdictions</t>
  </si>
  <si>
    <t>Context (Annex I / II)</t>
  </si>
  <si>
    <t>Council conclusions</t>
  </si>
  <si>
    <t>17.02.2026</t>
  </si>
  <si>
    <t>Twice a year (Feb / Oct)</t>
  </si>
  <si>
    <t>consilium.europa.eu</t>
  </si>
  <si>
    <t>Basel Institute on Governance</t>
  </si>
  <si>
    <t>14th Public Edition 2025</t>
  </si>
  <si>
    <t>2025</t>
  </si>
  <si>
    <t>On 2026 edition</t>
  </si>
  <si>
    <t>baselgovernance.org</t>
  </si>
  <si>
    <t>Tax Justice Network</t>
  </si>
  <si>
    <t>FSI 2026</t>
  </si>
  <si>
    <t>23.06.2026</t>
  </si>
  <si>
    <t>Biennial</t>
  </si>
  <si>
    <t>2028 edition</t>
  </si>
  <si>
    <t>Transparency International</t>
  </si>
  <si>
    <t>CPI 2025</t>
  </si>
  <si>
    <t>Feb 2026</t>
  </si>
  <si>
    <t>Feb 2027</t>
  </si>
  <si>
    <t>transparency.org/cpi</t>
  </si>
  <si>
    <t>Institute for Economics &amp; Peace</t>
  </si>
  <si>
    <t>GTI 2026</t>
  </si>
  <si>
    <t>2026</t>
  </si>
  <si>
    <t>2027 edition</t>
  </si>
  <si>
    <t>visionofhumanity.org</t>
  </si>
  <si>
    <t>World Bank</t>
  </si>
  <si>
    <t>2025 revision, data year 2024</t>
  </si>
  <si>
    <t>2024</t>
  </si>
  <si>
    <t>On next release</t>
  </si>
  <si>
    <t>Your Compliance function</t>
  </si>
  <si>
    <t>Firm-specific</t>
  </si>
  <si>
    <t>As determined internally</t>
  </si>
  <si>
    <t>Populate column F of Data · Lists</t>
  </si>
  <si>
    <t>Change Log</t>
  </si>
  <si>
    <t>Every change to data, thresholds or logic belongs here.</t>
  </si>
  <si>
    <t>Version</t>
  </si>
  <si>
    <t>Date</t>
  </si>
  <si>
    <t>Author</t>
  </si>
  <si>
    <t>Type of change</t>
  </si>
  <si>
    <t>What changed and why</t>
  </si>
  <si>
    <t>Approved by</t>
  </si>
  <si>
    <t>1.0</t>
  </si>
  <si>
    <t>20 July 2026</t>
  </si>
  <si>
    <t>Northhold Advisory</t>
  </si>
  <si>
    <t>Initial issue</t>
  </si>
  <si>
    <t>Baseline model. Weighted aggregation (Basel 40 / FSI 20 / CPI 15 / GTI 15 / WGI 10) with renormalisation over available indicators; equal-thirds bands stated as fractions; weight-based coverage gate at 50%; offshore treated as a floor rather than a scoring input. WGI recalibrated to the 2025 absolute 0–100 scale.</t>
  </si>
  <si>
    <t>Methodology</t>
  </si>
  <si>
    <t>Summary only. The Methodology &amp; User Guide is the controlling document.</t>
  </si>
  <si>
    <t>Purpose</t>
  </si>
  <si>
    <t>This matrix classifies jurisdictions for AML/CFT purposes as Low, Medium or High Risk, Blacklist, or Manual Review. It is one input to customer and transaction risk assessment. It does not replace sanctions screening, PEP checks or professional judgement.</t>
  </si>
  <si>
    <t>Order of application</t>
  </si>
  <si>
    <t>Risk classification is strictly hierarchical. Once a condition is met at a higher tier, no lower-tier logic runs and the rating is final.</t>
  </si>
  <si>
    <t>FATF blacklist (Call for Action) · UN Security Council sanctions · sanctions of your own home jurisdiction · internal blacklist. No scoring is performed. The home-jurisdiction column ships empty: populate it with the regime that is legally binding on your firm. A template cannot assume whose law binds you.</t>
  </si>
  <si>
    <t>FATF greylist (Increased Monitoring) · EU high-risk third countries · EU, UK, US (OFAC) and Canadian territory-level sanctions. These are treated as strong risk signals rather than absolute prohibitions, because outside their own perimeter they bind conduct indirectly. Index scoring is bypassed.</t>
  </si>
  <si>
    <t>Jurisdiction-level sanctions: definition</t>
  </si>
  <si>
    <t>Each indicator is converted to a category (Low 1 / Medium 2 / High 3) using the thresholds in Config, then combined as a weighted mean. Weights are renormalised over the indicators actually available, so a missing publisher does not distort the result. Bands are equal thirds of the 1–3 scale, expressed as the fractions 5/3 and 7/3 rather than rounded decimals, so no jurisdiction can land on an ambiguous edge.</t>
  </si>
  <si>
    <t>Why these weights</t>
  </si>
  <si>
    <t>Basel AML Index carries the largest weight because it is the only directly ML/TF-specific composite and incorporates FATF effectiveness data. CPI and Political Stability are deliberately down-weighted because Basel already embeds both: without that adjustment, corruption would be counted twice and the model would only appear balanced. This overlap is a known and priced-in limitation, not an oversight.</t>
  </si>
  <si>
    <t>Data sufficiency</t>
  </si>
  <si>
    <t>Offshore designation</t>
  </si>
  <si>
    <t>Override and rationale</t>
  </si>
  <si>
    <t>Compliance may override any automatic rating. An override without a written rationale is treated as an exception: the Dashboard counts them and that count must be zero before the file is relied upon as evidence.</t>
  </si>
  <si>
    <t>Review cycle</t>
  </si>
  <si>
    <t>Known limitations</t>
  </si>
  <si>
    <t>Index publishers cover different sets of jurisdictions, so coverage is uneven and is reported per row rather than hidden. Vintages differ between indices and are recorded in the Source Register. Composite indices lag real-world events. Non-ISO territories use codes from the ISO-reserved user-assignable range and are marked accordingly.</t>
  </si>
  <si>
    <t>A working AML/CFT country-risk model - methodology, engine and evidence in one file.</t>
  </si>
  <si>
    <t>•   It does not stay current on its own. Lists move - FATF plenaries roughly three times a year, EU and OFAC continuously. An un-refreshed matrix is a liability, not a control.</t>
  </si>
  <si>
    <r>
      <rPr>
        <b/>
        <sz val="10"/>
        <color rgb="FF333333"/>
        <rFont val="Calibri"/>
        <family val="2"/>
      </rPr>
      <t>PROVE</t>
    </r>
    <r>
      <rPr>
        <sz val="10"/>
        <color rgb="FF333333"/>
        <rFont val="Calibri"/>
        <family val="2"/>
      </rPr>
      <t xml:space="preserve">   
Source Register - every source with its as-of date and review cycle.   
Change Log - what changed, when, why and who approved it.   
Methodology - the written model.</t>
    </r>
  </si>
  <si>
    <r>
      <rPr>
        <b/>
        <sz val="10"/>
        <color rgb="FF333333"/>
        <rFont val="Calibri"/>
        <family val="2"/>
      </rPr>
      <t>FEED</t>
    </r>
    <r>
      <rPr>
        <sz val="10"/>
        <color rgb="FF333333"/>
        <rFont val="Calibri"/>
        <family val="2"/>
      </rPr>
      <t xml:space="preserve">   
Data · Lists - sanctions and list flags.   
Data · Indices - raw index values.   
Config - every threshold, weight and band. Nothing is hard-coded in a formula.</t>
    </r>
  </si>
  <si>
    <r>
      <rPr>
        <b/>
        <sz val="10"/>
        <color rgb="FF333333"/>
        <rFont val="Calibri"/>
        <family val="2"/>
      </rPr>
      <t>USE</t>
    </r>
    <r>
      <rPr>
        <sz val="10"/>
        <color rgb="FF333333"/>
        <rFont val="Calibri"/>
        <family val="2"/>
      </rPr>
      <t xml:space="preserve">   
Lookup - search a single jurisdiction and read its rating, the rule that produced it, and the measures it requires.   
Dashboard - portfolio view.   
Matrix - the full table.</t>
    </r>
  </si>
  <si>
    <t>“Why” names the rule that produced the rating. Where it reads “Manual Review” the model is declining to rate the jurisdiction on the evidence available, and a documented human decision is required - that is intended behaviour, not a gap.</t>
  </si>
  <si>
    <t>Routed to Manual Review by design - never defaulted to Low.</t>
  </si>
  <si>
    <t>Your own restricted list. Firm-specific - ships empty by design.</t>
  </si>
  <si>
    <t>fatf-gafi.org - Black and grey lists</t>
  </si>
  <si>
    <t>gov.uk - UK sanctions regimes</t>
  </si>
  <si>
    <t>ec.europa.eu/eurostat - Statistics Explained</t>
  </si>
  <si>
    <t>Index - weight 40%</t>
  </si>
  <si>
    <t>Financial Secrecy Index - Secrecy Score</t>
  </si>
  <si>
    <t>Index - weight 20%</t>
  </si>
  <si>
    <t>fsi.taxjustice.net - use Secrecy Score, not FSI rank</t>
  </si>
  <si>
    <t>Index - weight 15%</t>
  </si>
  <si>
    <t>WGI - Political Stability</t>
  </si>
  <si>
    <t>Index - weight 10%</t>
  </si>
  <si>
    <t>worldbank.org - absolute 0–100 scale; percentile rank retired in 2025</t>
  </si>
  <si>
    <t>-</t>
  </si>
  <si>
    <t>Band cut - Low / Medium</t>
  </si>
  <si>
    <t>Band cut - Medium / High</t>
  </si>
  <si>
    <t>This sheet is a summary. The controlling document is Northhold_JRM_Methodology_Guide_v1.0.docx, issued with this workbook. Where the two differ, the guide governs - and the difference is itself a defect to be fixed, not a discrepancy to be lived with. Keep the version numbers of the two files aligned; two descriptions of one model drifting apart is the most common way a documented control quietly stops being documented.</t>
  </si>
  <si>
    <t>Tier 1 - Blacklist (absolute)</t>
  </si>
  <si>
    <t>Tier 2 - Automatic High Risk</t>
  </si>
  <si>
    <t>A sanctions flag is set only where measures restrict the territory as such - a comprehensive embargo or broad sectoral measures against the economy. Regimes that merely list named persons or entities located in a country do not set the flag; if they did, most of the world would be flagged and the signal would carry no information.</t>
  </si>
  <si>
    <t>Tier 3 - Weighted index model</t>
  </si>
  <si>
    <t>If no indicator is available, the jurisdiction is classified Manual Review - never Low by default. If indicators exist but their combined weight falls below the minimum coverage set in Config, the jurisdiction also routes to Manual Review: a rating built on two light indicators is not evidence. Where exactly one indicator is available, the resulting category is raised one level, so thin data cannot understate risk.</t>
  </si>
  <si>
    <t>An offshore centre cannot rate below Medium. It is a floor, not an override, and it is not added into the score - the Financial Secrecy Index already measures secrecy directly, and adding an offshore point on top would double-count it.</t>
  </si>
  <si>
    <t>Refresh whenever a source changes - FATF plenaries roughly three times a year, EU/UK/OFAC continuously - and review the methodology at least annually. Record every change in the Change Log with its approver.</t>
  </si>
  <si>
    <t>Version 1.0   ·   Effective 21 July 2026   ·   255 jurisdictions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</si>
</sst>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0"/>
      <color rgb="FFB08D2E"/>
      <name val="Calibri"/>
      <family val="2"/>
    </font>
    <font>
      <b/>
      <sz val="24"/>
      <color rgb="FF0C1B2A"/>
      <name val="Georgia"/>
      <family val="1"/>
    </font>
    <font>
      <sz val="9"/>
      <color rgb="FF6B7280"/>
      <name val="Calibri"/>
      <family val="2"/>
    </font>
    <font>
      <b/>
      <sz val="13"/>
      <color rgb="FF0C1B2A"/>
      <name val="Georgia"/>
      <family val="1"/>
    </font>
    <font>
      <sz val="10"/>
      <color rgb="FF333333"/>
      <name val="Calibri"/>
      <family val="2"/>
    </font>
    <font>
      <b/>
      <sz val="9"/>
      <color rgb="FFB08D2E"/>
      <name val="Calibri"/>
      <family val="2"/>
    </font>
    <font>
      <b/>
      <sz val="20"/>
      <color rgb="FF0C1B2A"/>
      <name val="Georgia"/>
      <family val="1"/>
    </font>
    <font>
      <b/>
      <sz val="11"/>
      <color rgb="FF1F4E6B"/>
      <name val="Calibri"/>
      <family val="2"/>
    </font>
    <font>
      <b/>
      <sz val="10"/>
      <color rgb="FFFFFFFF"/>
      <name val="Calibri"/>
      <family val="2"/>
    </font>
    <font>
      <b/>
      <sz val="10"/>
      <color rgb="FF0C1B2A"/>
      <name val="Calibri"/>
      <family val="2"/>
    </font>
    <font>
      <sz val="10"/>
      <color rgb="FF333333"/>
      <name val="Consolas"/>
      <family val="2"/>
    </font>
    <font>
      <b/>
      <sz val="10"/>
      <name val="Calibri"/>
      <family val="2"/>
    </font>
    <font>
      <b/>
      <sz val="16"/>
      <color rgb="FF0C1B2A"/>
      <name val="Georgia"/>
      <family val="1"/>
    </font>
    <font>
      <b/>
      <sz val="10"/>
      <color rgb="FF333333"/>
      <name val="Calibri"/>
      <family val="2"/>
    </font>
    <font>
      <sz val="11"/>
      <color theme="3" tint="-0.249977111117893"/>
      <name val="Calibri"/>
      <family val="2"/>
    </font>
    <font>
      <b/>
      <sz val="11"/>
      <color rgb="FF0C1B2A"/>
      <name val="Georgia"/>
      <family val="1"/>
    </font>
    <font>
      <b/>
      <sz val="11"/>
      <color theme="3" tint="-0.249977111117893"/>
      <name val="Calibri"/>
      <family val="2"/>
    </font>
    <font>
      <b/>
      <sz val="11"/>
      <color rgb="FFB08D2E"/>
      <name val="Calibri"/>
      <family val="2"/>
    </font>
    <font>
      <b/>
      <sz val="9.5"/>
      <color theme="3" tint="-0.249977111117893"/>
      <name val="Calibri"/>
      <family val="2"/>
    </font>
  </fonts>
  <fills count="12">
    <fill>
      <patternFill patternType="none"/>
    </fill>
    <fill>
      <patternFill patternType="gray125"/>
    </fill>
    <fill>
      <patternFill patternType="solid">
        <fgColor rgb="FFEEF2F6"/>
      </patternFill>
    </fill>
    <fill>
      <patternFill patternType="solid">
        <fgColor rgb="FF1F4E6B"/>
      </patternFill>
    </fill>
    <fill>
      <patternFill patternType="solid">
        <fgColor rgb="FF0C1B2A"/>
      </patternFill>
    </fill>
    <fill>
      <patternFill patternType="solid">
        <fgColor rgb="FFF5F7F9"/>
      </patternFill>
    </fill>
    <fill>
      <patternFill patternType="solid">
        <fgColor rgb="FFFFFFFF"/>
      </patternFill>
    </fill>
    <fill>
      <patternFill patternType="solid">
        <fgColor rgb="FF8B1E1E"/>
      </patternFill>
    </fill>
    <fill>
      <patternFill patternType="solid">
        <fgColor rgb="FFC0562B"/>
      </patternFill>
    </fill>
    <fill>
      <patternFill patternType="solid">
        <fgColor rgb="FFC08B2E"/>
      </patternFill>
    </fill>
    <fill>
      <patternFill patternType="solid">
        <fgColor rgb="FF2E7D5B"/>
      </patternFill>
    </fill>
    <fill>
      <patternFill patternType="solid">
        <fgColor rgb="FF5A6672"/>
      </patternFill>
    </fill>
  </fills>
  <borders count="3">
    <border>
      <left/>
      <right/>
      <top/>
      <bottom/>
      <diagonal/>
    </border>
    <border>
      <left style="thin">
        <color rgb="FFD5DBE1"/>
      </left>
      <right style="thin">
        <color rgb="FFD5DBE1"/>
      </right>
      <top style="thin">
        <color rgb="FFD5DBE1"/>
      </top>
      <bottom style="thin">
        <color rgb="FFD5DBE1"/>
      </bottom>
      <diagonal/>
    </border>
    <border>
      <left style="medium">
        <color rgb="FFB08D2E"/>
      </left>
      <right style="thin">
        <color rgb="FFD5DBE1"/>
      </right>
      <top style="thin">
        <color rgb="FFD5DBE1"/>
      </top>
      <bottom style="thin">
        <color rgb="FFD5DBE1"/>
      </bottom>
      <diagonal/>
    </border>
  </borders>
  <cellStyleXfs count="1">
    <xf numFmtId="0" fontId="0" fillId="0" borderId="0"/>
  </cellStyleXfs>
  <cellXfs count="5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vertical="top" wrapText="1"/>
    </xf>
    <xf numFmtId="0" fontId="6" fillId="0" borderId="0" xfId="0" applyFont="1"/>
    <xf numFmtId="0" fontId="7" fillId="0" borderId="0" xfId="0" applyFont="1"/>
    <xf numFmtId="0" fontId="8" fillId="0" borderId="0" xfId="0" applyFont="1"/>
    <xf numFmtId="0" fontId="13" fillId="6" borderId="2" xfId="0" applyFont="1" applyFill="1" applyBorder="1"/>
    <xf numFmtId="0" fontId="3" fillId="0" borderId="0" xfId="0" applyFont="1" applyAlignment="1">
      <alignment vertical="top" wrapText="1"/>
    </xf>
    <xf numFmtId="0" fontId="0" fillId="0" borderId="0" xfId="0" applyAlignment="1">
      <alignment horizontal="center" vertical="center"/>
    </xf>
    <xf numFmtId="164" fontId="0" fillId="0" borderId="0" xfId="0" applyNumberFormat="1" applyAlignment="1">
      <alignment horizontal="center" vertical="center"/>
    </xf>
    <xf numFmtId="0" fontId="5" fillId="0" borderId="0" xfId="0" applyFo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9" fontId="0" fillId="0" borderId="0" xfId="0" applyNumberFormat="1" applyAlignment="1">
      <alignment horizontal="center" vertical="center"/>
    </xf>
    <xf numFmtId="2" fontId="0" fillId="0" borderId="0" xfId="0" applyNumberFormat="1" applyAlignment="1">
      <alignment horizontal="center" vertical="center"/>
    </xf>
    <xf numFmtId="0" fontId="11" fillId="5" borderId="0" xfId="0" applyFont="1" applyFill="1" applyAlignment="1">
      <alignment horizontal="center" vertical="center"/>
    </xf>
    <xf numFmtId="0" fontId="12" fillId="5" borderId="0" xfId="0" applyFont="1" applyFill="1" applyAlignment="1">
      <alignment horizontal="center" vertical="center"/>
    </xf>
    <xf numFmtId="0" fontId="0" fillId="5" borderId="0" xfId="0" applyFill="1" applyAlignment="1">
      <alignment horizontal="center" vertical="center"/>
    </xf>
    <xf numFmtId="9" fontId="0" fillId="5" borderId="0" xfId="0" applyNumberFormat="1" applyFill="1" applyAlignment="1">
      <alignment horizontal="center" vertical="center"/>
    </xf>
    <xf numFmtId="2" fontId="0" fillId="5" borderId="0" xfId="0" applyNumberFormat="1" applyFill="1" applyAlignment="1">
      <alignment horizontal="center" vertical="center"/>
    </xf>
    <xf numFmtId="0" fontId="8" fillId="2" borderId="0" xfId="0" applyFont="1" applyFill="1"/>
    <xf numFmtId="0" fontId="0" fillId="2" borderId="0" xfId="0" applyFill="1"/>
    <xf numFmtId="0" fontId="15" fillId="0" borderId="0" xfId="0" applyFont="1"/>
    <xf numFmtId="0" fontId="5" fillId="0" borderId="0" xfId="0" applyFont="1" applyAlignment="1">
      <alignment vertical="center" wrapText="1"/>
    </xf>
    <xf numFmtId="0" fontId="16" fillId="0" borderId="0" xfId="0" applyFont="1" applyAlignment="1">
      <alignment vertical="center" wrapText="1"/>
    </xf>
    <xf numFmtId="0" fontId="8"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17" fillId="0" borderId="0" xfId="0" applyFont="1" applyAlignment="1">
      <alignment vertical="center"/>
    </xf>
    <xf numFmtId="0" fontId="18" fillId="0" borderId="0" xfId="0" applyFont="1" applyAlignment="1">
      <alignment vertical="center"/>
    </xf>
    <xf numFmtId="0" fontId="9" fillId="4" borderId="1" xfId="0" applyFont="1" applyFill="1" applyBorder="1" applyAlignment="1">
      <alignment horizontal="center" vertical="center" wrapText="1"/>
    </xf>
    <xf numFmtId="0" fontId="5" fillId="0" borderId="0" xfId="0" applyFont="1" applyAlignment="1">
      <alignment vertical="center"/>
    </xf>
    <xf numFmtId="0" fontId="0" fillId="0" borderId="0" xfId="0" applyAlignment="1">
      <alignment vertical="center"/>
    </xf>
    <xf numFmtId="0" fontId="5" fillId="5" borderId="0" xfId="0" applyFont="1" applyFill="1" applyAlignment="1">
      <alignment vertical="center"/>
    </xf>
    <xf numFmtId="0" fontId="3" fillId="5" borderId="0" xfId="0" applyFont="1" applyFill="1" applyAlignment="1">
      <alignment vertical="center"/>
    </xf>
    <xf numFmtId="0" fontId="0" fillId="5" borderId="0" xfId="0" applyFill="1" applyAlignment="1">
      <alignment vertical="center"/>
    </xf>
    <xf numFmtId="0" fontId="5" fillId="0" borderId="0" xfId="0" applyFont="1" applyAlignment="1">
      <alignment horizontal="center" vertical="center"/>
    </xf>
    <xf numFmtId="0" fontId="5" fillId="5" borderId="0" xfId="0" applyFont="1" applyFill="1" applyAlignment="1">
      <alignment horizontal="center" vertical="center"/>
    </xf>
    <xf numFmtId="0" fontId="9" fillId="3" borderId="0" xfId="0" applyFont="1" applyFill="1" applyAlignment="1">
      <alignment vertical="center"/>
    </xf>
    <xf numFmtId="0" fontId="9" fillId="3" borderId="0" xfId="0" applyFont="1" applyFill="1" applyAlignment="1">
      <alignment horizontal="center" vertical="center"/>
    </xf>
    <xf numFmtId="0" fontId="10" fillId="0" borderId="0" xfId="0" applyFont="1" applyAlignment="1">
      <alignment vertical="center"/>
    </xf>
    <xf numFmtId="0" fontId="5" fillId="5" borderId="0" xfId="0" applyFont="1" applyFill="1" applyAlignment="1">
      <alignment vertical="center" wrapText="1"/>
    </xf>
    <xf numFmtId="0" fontId="3" fillId="5" borderId="0" xfId="0" applyFont="1" applyFill="1" applyAlignment="1">
      <alignment vertical="center" wrapText="1"/>
    </xf>
    <xf numFmtId="0" fontId="5" fillId="0" borderId="0" xfId="0" applyFont="1" applyAlignment="1">
      <alignment horizontal="center" vertical="center" wrapText="1"/>
    </xf>
    <xf numFmtId="0" fontId="5" fillId="5" borderId="0" xfId="0" applyFont="1" applyFill="1" applyAlignment="1">
      <alignment horizontal="center" vertical="center" wrapText="1"/>
    </xf>
    <xf numFmtId="0" fontId="4" fillId="0" borderId="0" xfId="0" applyFont="1" applyAlignment="1">
      <alignment vertical="center"/>
    </xf>
    <xf numFmtId="0" fontId="19" fillId="0" borderId="0" xfId="0" applyFont="1" applyAlignment="1">
      <alignment vertical="top" wrapText="1"/>
    </xf>
    <xf numFmtId="0" fontId="3" fillId="0" borderId="0" xfId="0" applyFont="1" applyAlignment="1">
      <alignment horizontal="left" vertical="center" wrapText="1"/>
    </xf>
    <xf numFmtId="0" fontId="9" fillId="7" borderId="0" xfId="0" applyFont="1" applyFill="1" applyAlignment="1">
      <alignment vertical="center"/>
    </xf>
    <xf numFmtId="0" fontId="9" fillId="8" borderId="0" xfId="0" applyFont="1" applyFill="1" applyAlignment="1">
      <alignment vertical="center"/>
    </xf>
    <xf numFmtId="0" fontId="9" fillId="9" borderId="0" xfId="0" applyFont="1" applyFill="1" applyAlignment="1">
      <alignment vertical="center"/>
    </xf>
    <xf numFmtId="0" fontId="9" fillId="10" borderId="0" xfId="0" applyFont="1" applyFill="1" applyAlignment="1">
      <alignment vertical="center"/>
    </xf>
    <xf numFmtId="0" fontId="9" fillId="11" borderId="0" xfId="0" applyFont="1" applyFill="1" applyAlignment="1">
      <alignment vertical="center"/>
    </xf>
  </cellXfs>
  <cellStyles count="1">
    <cellStyle name="Обычный" xfId="0" builtinId="0"/>
  </cellStyles>
  <dxfs count="18">
    <dxf>
      <fill>
        <patternFill>
          <bgColor rgb="FFFADBD8"/>
        </patternFill>
      </fill>
    </dxf>
    <dxf>
      <font>
        <b/>
        <color rgb="FFFFFFFF"/>
      </font>
      <fill>
        <patternFill>
          <bgColor rgb="FF5A6672"/>
        </patternFill>
      </fill>
    </dxf>
    <dxf>
      <font>
        <b/>
        <color rgb="FFFFFFFF"/>
      </font>
      <fill>
        <patternFill>
          <bgColor rgb="FF2E7D5B"/>
        </patternFill>
      </fill>
    </dxf>
    <dxf>
      <font>
        <b/>
        <color rgb="FFFFFFFF"/>
      </font>
      <fill>
        <patternFill>
          <bgColor rgb="FFC08B2E"/>
        </patternFill>
      </fill>
    </dxf>
    <dxf>
      <font>
        <b/>
        <color rgb="FFFFFFFF"/>
      </font>
      <fill>
        <patternFill>
          <bgColor rgb="FFC0562B"/>
        </patternFill>
      </fill>
    </dxf>
    <dxf>
      <font>
        <b/>
        <color rgb="FFFFFFFF"/>
      </font>
      <fill>
        <patternFill>
          <bgColor rgb="FF8B1E1E"/>
        </patternFill>
      </fill>
    </dxf>
    <dxf>
      <fill>
        <patternFill>
          <bgColor rgb="FFF5C6C6"/>
        </patternFill>
      </fill>
    </dxf>
    <dxf>
      <font>
        <b/>
        <color rgb="FFFFFFFF"/>
      </font>
      <fill>
        <patternFill>
          <bgColor rgb="FF5A6672"/>
        </patternFill>
      </fill>
    </dxf>
    <dxf>
      <font>
        <b/>
        <color rgb="FFFFFFFF"/>
      </font>
      <fill>
        <patternFill>
          <bgColor rgb="FF2E7D5B"/>
        </patternFill>
      </fill>
    </dxf>
    <dxf>
      <font>
        <b/>
        <color rgb="FFFFFFFF"/>
      </font>
      <fill>
        <patternFill>
          <bgColor rgb="FFC08B2E"/>
        </patternFill>
      </fill>
    </dxf>
    <dxf>
      <font>
        <b/>
        <color rgb="FFFFFFFF"/>
      </font>
      <fill>
        <patternFill>
          <bgColor rgb="FFC0562B"/>
        </patternFill>
      </fill>
    </dxf>
    <dxf>
      <font>
        <b/>
        <color rgb="FFFFFFFF"/>
      </font>
      <fill>
        <patternFill>
          <bgColor rgb="FF8B1E1E"/>
        </patternFill>
      </fill>
    </dxf>
    <dxf>
      <font>
        <b/>
        <color rgb="FFFFFFFF"/>
      </font>
      <fill>
        <patternFill>
          <bgColor rgb="FF8B1E1E"/>
        </patternFill>
      </fill>
    </dxf>
    <dxf>
      <font>
        <b/>
        <sz val="14"/>
        <color rgb="FFFFFFFF"/>
      </font>
      <fill>
        <patternFill>
          <bgColor rgb="FF5A6672"/>
        </patternFill>
      </fill>
    </dxf>
    <dxf>
      <font>
        <b/>
        <sz val="14"/>
        <color rgb="FFFFFFFF"/>
      </font>
      <fill>
        <patternFill>
          <bgColor rgb="FF2E7D5B"/>
        </patternFill>
      </fill>
    </dxf>
    <dxf>
      <font>
        <b/>
        <sz val="14"/>
        <color rgb="FFFFFFFF"/>
      </font>
      <fill>
        <patternFill>
          <bgColor rgb="FFC08B2E"/>
        </patternFill>
      </fill>
    </dxf>
    <dxf>
      <font>
        <b/>
        <sz val="14"/>
        <color rgb="FFFFFFFF"/>
      </font>
      <fill>
        <patternFill>
          <bgColor rgb="FFC0562B"/>
        </patternFill>
      </fill>
    </dxf>
    <dxf>
      <font>
        <b/>
        <sz val="14"/>
        <color rgb="FFFFFFFF"/>
      </font>
      <fill>
        <patternFill>
          <bgColor rgb="FF8B1E1E"/>
        </patternFill>
      </fill>
    </dxf>
  </dxfs>
  <tableStyles count="0" defaultTableStyle="TableStyleMedium9" defaultPivotStyle="PivotStyleLight16"/>
  <colors>
    <mruColors>
      <color rgb="FFC08B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1</xdr:row>
      <xdr:rowOff>0</xdr:rowOff>
    </xdr:from>
    <xdr:ext cx="447675" cy="9144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30"/>
  <sheetViews>
    <sheetView showGridLines="0" zoomScale="136" zoomScaleNormal="100" workbookViewId="0">
      <selection activeCell="B9" sqref="B9"/>
    </sheetView>
  </sheetViews>
  <sheetFormatPr baseColWidth="10" defaultColWidth="8.83203125" defaultRowHeight="15" x14ac:dyDescent="0.2"/>
  <cols>
    <col min="1" max="1" width="3" customWidth="1"/>
    <col min="2" max="2" width="104" customWidth="1"/>
  </cols>
  <sheetData>
    <row r="2" spans="2:2" x14ac:dyDescent="0.2">
      <c r="B2" s="1" t="s">
        <v>0</v>
      </c>
    </row>
    <row r="3" spans="2:2" ht="30" x14ac:dyDescent="0.3">
      <c r="B3" s="2" t="s">
        <v>1</v>
      </c>
    </row>
    <row r="4" spans="2:2" x14ac:dyDescent="0.2">
      <c r="B4" s="26" t="s">
        <v>1275</v>
      </c>
    </row>
    <row r="5" spans="2:2" ht="10" customHeight="1" x14ac:dyDescent="0.2"/>
    <row r="6" spans="2:2" x14ac:dyDescent="0.2">
      <c r="B6" s="3" t="s">
        <v>1305</v>
      </c>
    </row>
    <row r="8" spans="2:2" ht="17" x14ac:dyDescent="0.2">
      <c r="B8" s="4" t="s">
        <v>2</v>
      </c>
    </row>
    <row r="10" spans="2:2" ht="60" x14ac:dyDescent="0.2">
      <c r="B10" s="27" t="s">
        <v>1279</v>
      </c>
    </row>
    <row r="11" spans="2:2" ht="60" x14ac:dyDescent="0.2">
      <c r="B11" s="27" t="s">
        <v>1278</v>
      </c>
    </row>
    <row r="12" spans="2:2" ht="60" x14ac:dyDescent="0.2">
      <c r="B12" s="27" t="s">
        <v>1277</v>
      </c>
    </row>
    <row r="13" spans="2:2" ht="17" x14ac:dyDescent="0.2">
      <c r="B13" s="4"/>
    </row>
    <row r="14" spans="2:2" ht="17" x14ac:dyDescent="0.2">
      <c r="B14" s="4" t="s">
        <v>3</v>
      </c>
    </row>
    <row r="15" spans="2:2" ht="10" customHeight="1" x14ac:dyDescent="0.2"/>
    <row r="16" spans="2:2" ht="16" customHeight="1" x14ac:dyDescent="0.2">
      <c r="B16" s="5" t="s">
        <v>4</v>
      </c>
    </row>
    <row r="17" spans="2:2" ht="16" customHeight="1" x14ac:dyDescent="0.2">
      <c r="B17" s="5" t="s">
        <v>5</v>
      </c>
    </row>
    <row r="18" spans="2:2" ht="16" customHeight="1" x14ac:dyDescent="0.2">
      <c r="B18" s="5" t="s">
        <v>6</v>
      </c>
    </row>
    <row r="19" spans="2:2" ht="16" customHeight="1" x14ac:dyDescent="0.2">
      <c r="B19" s="5" t="s">
        <v>7</v>
      </c>
    </row>
    <row r="20" spans="2:2" ht="16" customHeight="1" x14ac:dyDescent="0.2">
      <c r="B20" s="5" t="s">
        <v>8</v>
      </c>
    </row>
    <row r="21" spans="2:2" ht="17" x14ac:dyDescent="0.2">
      <c r="B21" s="4"/>
    </row>
    <row r="22" spans="2:2" ht="17" x14ac:dyDescent="0.2">
      <c r="B22" s="4" t="s">
        <v>9</v>
      </c>
    </row>
    <row r="23" spans="2:2" ht="10" customHeight="1" x14ac:dyDescent="0.2"/>
    <row r="24" spans="2:2" ht="16" customHeight="1" x14ac:dyDescent="0.2">
      <c r="B24" s="5" t="s">
        <v>10</v>
      </c>
    </row>
    <row r="25" spans="2:2" ht="16" customHeight="1" x14ac:dyDescent="0.2">
      <c r="B25" s="5" t="s">
        <v>11</v>
      </c>
    </row>
    <row r="26" spans="2:2" ht="16" customHeight="1" x14ac:dyDescent="0.2">
      <c r="B26" s="5" t="s">
        <v>1276</v>
      </c>
    </row>
    <row r="27" spans="2:2" ht="17" x14ac:dyDescent="0.2">
      <c r="B27" s="4"/>
    </row>
    <row r="28" spans="2:2" ht="17" x14ac:dyDescent="0.2">
      <c r="B28" s="4" t="s">
        <v>12</v>
      </c>
    </row>
    <row r="29" spans="2:2" ht="10" customHeight="1" x14ac:dyDescent="0.2"/>
    <row r="30" spans="2:2" ht="45" customHeight="1" x14ac:dyDescent="0.2">
      <c r="B30" s="5" t="s">
        <v>13</v>
      </c>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showGridLines="0" workbookViewId="0">
      <selection activeCell="C6" sqref="C6"/>
    </sheetView>
  </sheetViews>
  <sheetFormatPr baseColWidth="10" defaultColWidth="8.83203125" defaultRowHeight="15" x14ac:dyDescent="0.2"/>
  <cols>
    <col min="1" max="1" width="3" customWidth="1"/>
    <col min="2" max="2" width="24" customWidth="1"/>
    <col min="3" max="3" width="62" customWidth="1"/>
  </cols>
  <sheetData>
    <row r="1" spans="1:3" x14ac:dyDescent="0.2">
      <c r="A1" s="6" t="s">
        <v>0</v>
      </c>
    </row>
    <row r="2" spans="1:3" ht="26" customHeight="1" x14ac:dyDescent="0.25">
      <c r="A2" s="7" t="s">
        <v>14</v>
      </c>
    </row>
    <row r="3" spans="1:3" x14ac:dyDescent="0.2">
      <c r="A3" s="3" t="s">
        <v>15</v>
      </c>
    </row>
    <row r="6" spans="1:3" ht="21" x14ac:dyDescent="0.25">
      <c r="B6" s="8" t="s">
        <v>16</v>
      </c>
      <c r="C6" s="9"/>
    </row>
    <row r="8" spans="1:3" ht="24" customHeight="1" x14ac:dyDescent="0.2">
      <c r="B8" s="32" t="s">
        <v>18</v>
      </c>
      <c r="C8" s="28" t="str">
        <f>IF($C$6="","-  select a jurisdiction above",IFERROR(INDEX(Matrix!$D$6:$D$260,MATCH($C$6,Matrix!$C$6:$C$260,0)),"-"))</f>
        <v>-  select a jurisdiction above</v>
      </c>
    </row>
    <row r="9" spans="1:3" x14ac:dyDescent="0.2">
      <c r="B9" s="29" t="s">
        <v>19</v>
      </c>
      <c r="C9" s="5" t="str">
        <f>IF($C$6="","",IFERROR(INDEX(Matrix!$E$6:$E$260,MATCH($C$6,Matrix!$C$6:$C$260,0)),"-"))</f>
        <v/>
      </c>
    </row>
    <row r="10" spans="1:3" x14ac:dyDescent="0.2">
      <c r="B10" s="29" t="s">
        <v>20</v>
      </c>
      <c r="C10" s="5" t="str">
        <f>IF($C$6="","",IFERROR(INDEX(Matrix!$F$6:$F$260,MATCH($C$6,Matrix!$C$6:$C$260,0)),"-"))</f>
        <v/>
      </c>
    </row>
    <row r="12" spans="1:3" x14ac:dyDescent="0.2">
      <c r="B12" s="29" t="s">
        <v>21</v>
      </c>
      <c r="C12" s="27" t="str">
        <f>IF($C$6="","",IFERROR(INDEX(Matrix!$A$6:$A$260,MATCH($C$6,Matrix!$C$6:$C$260,0))&amp;"   ·   "&amp;INDEX(Matrix!$B$6:$B$260,MATCH($C$6,Matrix!$C$6:$C$260,0))&amp;"   ·   "&amp;INDEX(Matrix!$S$6:$S$260,MATCH($C$6,Matrix!$C$6:$C$260,0)),"-"))</f>
        <v/>
      </c>
    </row>
    <row r="13" spans="1:3" x14ac:dyDescent="0.2">
      <c r="B13" s="29" t="s">
        <v>22</v>
      </c>
      <c r="C13" s="27" t="str">
        <f>IF($C$6="","",IFERROR(IF(INDEX(Matrix!$T$6:$T$260,MATCH($C$6,Matrix!$C$6:$C$260,0))="","Official ISO 3166-1 code","Non-ISO territory - user-assigned code, see Methodology"),"-"))</f>
        <v/>
      </c>
    </row>
    <row r="15" spans="1:3" x14ac:dyDescent="0.2">
      <c r="B15" s="33" t="s">
        <v>23</v>
      </c>
      <c r="C15" s="30" t="s">
        <v>24</v>
      </c>
    </row>
    <row r="16" spans="1:3" x14ac:dyDescent="0.2">
      <c r="B16" s="29" t="s">
        <v>25</v>
      </c>
      <c r="C16" s="27" t="str">
        <f>IF($C$6="","",IFERROR(IF(INDEX('Data · Indices'!$C$6:$C$260,MATCH($C$6,Matrix!$C$6:$C$260,0))="","no data - not covered by this publisher",ROUND(INDEX('Data · Indices'!$C$6:$C$260,MATCH($C$6,Matrix!$C$6:$C$260,0)),2)&amp;"   →   "&amp;INDEX(Cfg_Ratings,INDEX(Matrix!$M$6:$M$260,MATCH($C$6,Matrix!$C$6:$C$260,0)))),"-"))</f>
        <v/>
      </c>
    </row>
    <row r="17" spans="2:3" x14ac:dyDescent="0.2">
      <c r="B17" s="29" t="s">
        <v>26</v>
      </c>
      <c r="C17" s="27" t="str">
        <f>IF($C$6="","",IFERROR(IF(INDEX('Data · Indices'!$D$6:$D$260,MATCH($C$6,Matrix!$C$6:$C$260,0))="","no data - not covered by this publisher",ROUND(INDEX('Data · Indices'!$D$6:$D$260,MATCH($C$6,Matrix!$C$6:$C$260,0)),2)&amp;"   →   "&amp;INDEX(Cfg_Ratings,INDEX(Matrix!$N$6:$N$260,MATCH($C$6,Matrix!$C$6:$C$260,0)))),"-"))</f>
        <v/>
      </c>
    </row>
    <row r="18" spans="2:3" x14ac:dyDescent="0.2">
      <c r="B18" s="29" t="s">
        <v>27</v>
      </c>
      <c r="C18" s="27" t="str">
        <f>IF($C$6="","",IFERROR(IF(INDEX('Data · Indices'!$E$6:$E$260,MATCH($C$6,Matrix!$C$6:$C$260,0))="","no data - not covered by this publisher",ROUND(INDEX('Data · Indices'!$E$6:$E$260,MATCH($C$6,Matrix!$C$6:$C$260,0)),2)&amp;"   →   "&amp;INDEX(Cfg_Ratings,INDEX(Matrix!$O$6:$O$260,MATCH($C$6,Matrix!$C$6:$C$260,0)))),"-"))</f>
        <v/>
      </c>
    </row>
    <row r="19" spans="2:3" x14ac:dyDescent="0.2">
      <c r="B19" s="29" t="s">
        <v>28</v>
      </c>
      <c r="C19" s="27" t="str">
        <f>IF($C$6="","",IFERROR(IF(INDEX('Data · Indices'!$F$6:$F$260,MATCH($C$6,Matrix!$C$6:$C$260,0))="","no data - not covered by this publisher",ROUND(INDEX('Data · Indices'!$F$6:$F$260,MATCH($C$6,Matrix!$C$6:$C$260,0)),2)&amp;"   →   "&amp;INDEX(Cfg_Ratings,INDEX(Matrix!$P$6:$P$260,MATCH($C$6,Matrix!$C$6:$C$260,0)))),"-"))</f>
        <v/>
      </c>
    </row>
    <row r="20" spans="2:3" x14ac:dyDescent="0.2">
      <c r="B20" s="29" t="s">
        <v>29</v>
      </c>
      <c r="C20" s="27" t="str">
        <f>IF($C$6="","",IFERROR(IF(INDEX('Data · Indices'!$G$6:$G$260,MATCH($C$6,Matrix!$C$6:$C$260,0))="","no data - not covered by this publisher",ROUND(INDEX('Data · Indices'!$G$6:$G$260,MATCH($C$6,Matrix!$C$6:$C$260,0)),2)&amp;"   →   "&amp;INDEX(Cfg_Ratings,INDEX(Matrix!$Q$6:$Q$260,MATCH($C$6,Matrix!$C$6:$C$260,0)))),"-"))</f>
        <v/>
      </c>
    </row>
    <row r="22" spans="2:3" x14ac:dyDescent="0.2">
      <c r="B22" s="29" t="s">
        <v>30</v>
      </c>
      <c r="C22" s="27" t="str">
        <f>IF($C$6="","",IFERROR(IF(INDEX(Matrix!$L$6:$L$260,MATCH($C$6,Matrix!$C$6:$C$260,0))="","not scored - see Why above",ROUND(INDEX(Matrix!$L$6:$L$260,MATCH($C$6,Matrix!$C$6:$C$260,0)),2)&amp;"   on a 1–3 scale   "&amp;"(Low ‹ 5/3 ‹ Medium ‹ 7/3 ‹ High)"),"-"))</f>
        <v/>
      </c>
    </row>
    <row r="23" spans="2:3" x14ac:dyDescent="0.2">
      <c r="B23" s="29" t="s">
        <v>31</v>
      </c>
      <c r="C23" s="27" t="str">
        <f>IF($C$6="","",IFERROR(INDEX(Matrix!$J$6:$J$260,MATCH($C$6,Matrix!$C$6:$C$260,0))&amp;" of 5 indicators   ·   "&amp;ROUND(INDEX(Matrix!$K$6:$K$260,MATCH($C$6,Matrix!$C$6:$C$260,0))*100,0)&amp;"% of total weight","-"))</f>
        <v/>
      </c>
    </row>
    <row r="24" spans="2:3" x14ac:dyDescent="0.2">
      <c r="B24" s="29" t="s">
        <v>32</v>
      </c>
      <c r="C24" s="27" t="str">
        <f>IF($C$6="","",IFERROR(IF(INDEX('Data · Lists'!$M$6:$M$260,MATCH($C$6,Matrix!$C$6:$C$260,0))=1,"Yes - cannot rate below Medium","No"),"-"))</f>
        <v/>
      </c>
    </row>
    <row r="26" spans="2:3" x14ac:dyDescent="0.2">
      <c r="B26" s="29" t="s">
        <v>33</v>
      </c>
      <c r="C26" s="27" t="str">
        <f>IF($C$6="","",IFERROR(INDEX(Matrix!$I$6:$I$260,MATCH($C$6,Matrix!$C$6:$C$260,0)),"-"))</f>
        <v/>
      </c>
    </row>
    <row r="27" spans="2:3" x14ac:dyDescent="0.2">
      <c r="B27" s="29" t="s">
        <v>34</v>
      </c>
      <c r="C27" s="27" t="str">
        <f>IF($C$6="","",IFERROR(IF(INDEX(Matrix!$G$6:$G$260,MATCH($C$6,Matrix!$C$6:$C$260,0))="","No - automatic rating accepted",INDEX(Matrix!$G$6:$G$260,MATCH($C$6,Matrix!$C$6:$C$260,0))),"-"))</f>
        <v/>
      </c>
    </row>
    <row r="28" spans="2:3" x14ac:dyDescent="0.2">
      <c r="B28" s="29" t="s">
        <v>35</v>
      </c>
      <c r="C28" s="27" t="str">
        <f>IF($C$6="","",IFERROR(IF(INDEX(Matrix!$H$6:$H$260,MATCH($C$6,Matrix!$C$6:$C$260,0))="","-",INDEX(Matrix!$H$6:$H$260,MATCH($C$6,Matrix!$C$6:$C$260,0))),"-"))</f>
        <v/>
      </c>
    </row>
    <row r="29" spans="2:3" x14ac:dyDescent="0.2">
      <c r="B29" s="29" t="s">
        <v>36</v>
      </c>
      <c r="C29" s="27" t="str">
        <f>IF($C$6="","",IFERROR(IF(INDEX(Matrix!$U$6:$U$260,MATCH($C$6,Matrix!$C$6:$C$260,0))="","not recorded",INDEX(Matrix!$U$6:$U$260,MATCH($C$6,Matrix!$C$6:$C$260,0))),"-"))</f>
        <v/>
      </c>
    </row>
    <row r="31" spans="2:3" ht="46" customHeight="1" x14ac:dyDescent="0.2">
      <c r="B31" s="29" t="s">
        <v>37</v>
      </c>
      <c r="C31" s="31" t="s">
        <v>1280</v>
      </c>
    </row>
  </sheetData>
  <conditionalFormatting sqref="C8">
    <cfRule type="cellIs" dxfId="17" priority="1" operator="equal">
      <formula>"Blacklist"</formula>
    </cfRule>
    <cfRule type="cellIs" dxfId="16" priority="2" operator="equal">
      <formula>"High Risk"</formula>
    </cfRule>
    <cfRule type="cellIs" dxfId="15" priority="3" operator="equal">
      <formula>"Medium Risk"</formula>
    </cfRule>
    <cfRule type="cellIs" dxfId="14" priority="4" operator="equal">
      <formula>"Low Risk"</formula>
    </cfRule>
    <cfRule type="cellIs" dxfId="13" priority="5" operator="equal">
      <formula>"Manual Review"</formula>
    </cfRule>
  </conditionalFormatting>
  <pageMargins left="0.75" right="0.75" top="1" bottom="1" header="0.5" footer="0.5"/>
  <extLst>
    <ext xmlns:x14="http://schemas.microsoft.com/office/spreadsheetml/2009/9/main" uri="{CCE6A557-97BC-4b89-ADB6-D9C93CAAB3DF}">
      <x14:dataValidations xmlns:xm="http://schemas.microsoft.com/office/excel/2006/main" count="1">
        <x14:dataValidation type="list" prompt="Type or pick a jurisdiction name." xr:uid="{00000000-0002-0000-0100-000000000000}">
          <x14:formula1>
            <xm:f>Matrix!$C$6:$C$260</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showGridLines="0" topLeftCell="A5" zoomScale="150" workbookViewId="0">
      <selection activeCell="C23" sqref="C23:E23"/>
    </sheetView>
  </sheetViews>
  <sheetFormatPr baseColWidth="10" defaultColWidth="8.83203125" defaultRowHeight="15" x14ac:dyDescent="0.2"/>
  <cols>
    <col min="1" max="1" width="3" customWidth="1"/>
    <col min="2" max="2" width="32" customWidth="1"/>
    <col min="3" max="4" width="10" customWidth="1"/>
    <col min="5" max="5" width="62" customWidth="1"/>
  </cols>
  <sheetData>
    <row r="1" spans="1:5" x14ac:dyDescent="0.2">
      <c r="A1" s="6" t="s">
        <v>0</v>
      </c>
    </row>
    <row r="2" spans="1:5" ht="26" customHeight="1" x14ac:dyDescent="0.25">
      <c r="A2" s="7" t="s">
        <v>38</v>
      </c>
    </row>
    <row r="3" spans="1:5" x14ac:dyDescent="0.2">
      <c r="A3" s="3" t="s">
        <v>39</v>
      </c>
    </row>
    <row r="6" spans="1:5" ht="17" x14ac:dyDescent="0.2">
      <c r="B6" s="4" t="s">
        <v>40</v>
      </c>
    </row>
    <row r="7" spans="1:5" x14ac:dyDescent="0.2">
      <c r="B7" s="52" t="s">
        <v>41</v>
      </c>
      <c r="C7" s="11">
        <f>COUNTIF(Matrix!$D$6:$D$260,"Blacklist")</f>
        <v>3</v>
      </c>
      <c r="D7" s="12">
        <f>IFERROR(C7/255,0)</f>
        <v>1.1764705882352941E-2</v>
      </c>
    </row>
    <row r="8" spans="1:5" x14ac:dyDescent="0.2">
      <c r="B8" s="53" t="s">
        <v>42</v>
      </c>
      <c r="C8" s="11">
        <f>COUNTIF(Matrix!$D$6:$D$260,"High Risk")</f>
        <v>62</v>
      </c>
      <c r="D8" s="12">
        <f>IFERROR(C8/255,0)</f>
        <v>0.24313725490196078</v>
      </c>
    </row>
    <row r="9" spans="1:5" x14ac:dyDescent="0.2">
      <c r="B9" s="54" t="s">
        <v>43</v>
      </c>
      <c r="C9" s="11">
        <f>COUNTIF(Matrix!$D$6:$D$260,"Medium Risk")</f>
        <v>80</v>
      </c>
      <c r="D9" s="12">
        <f>IFERROR(C9/255,0)</f>
        <v>0.31372549019607843</v>
      </c>
    </row>
    <row r="10" spans="1:5" x14ac:dyDescent="0.2">
      <c r="B10" s="55" t="s">
        <v>44</v>
      </c>
      <c r="C10" s="11">
        <f>COUNTIF(Matrix!$D$6:$D$260,"Low Risk")</f>
        <v>40</v>
      </c>
      <c r="D10" s="12">
        <f>IFERROR(C10/255,0)</f>
        <v>0.15686274509803921</v>
      </c>
    </row>
    <row r="11" spans="1:5" x14ac:dyDescent="0.2">
      <c r="B11" s="56" t="s">
        <v>45</v>
      </c>
      <c r="C11" s="11">
        <f>COUNTIF(Matrix!$D$6:$D$260,"Manual Review")</f>
        <v>70</v>
      </c>
      <c r="D11" s="12">
        <f>IFERROR(C11/255,0)</f>
        <v>0.27450980392156865</v>
      </c>
    </row>
    <row r="12" spans="1:5" x14ac:dyDescent="0.2">
      <c r="B12" s="32" t="s">
        <v>46</v>
      </c>
      <c r="C12" s="11">
        <f>SUM(C7:C11)</f>
        <v>255</v>
      </c>
      <c r="D12" s="36"/>
    </row>
    <row r="14" spans="1:5" ht="17" x14ac:dyDescent="0.2">
      <c r="B14" s="4" t="s">
        <v>47</v>
      </c>
    </row>
    <row r="15" spans="1:5" x14ac:dyDescent="0.2">
      <c r="B15" s="35" t="s">
        <v>48</v>
      </c>
      <c r="C15" s="14">
        <f>COUNTIF(Matrix!$E$6:$E$260,"Blacklist*")+COUNTIF(Matrix!$E$6:$E$260,"Auto-High*")</f>
        <v>33</v>
      </c>
      <c r="D15" s="36"/>
      <c r="E15" s="30" t="s">
        <v>49</v>
      </c>
    </row>
    <row r="16" spans="1:5" x14ac:dyDescent="0.2">
      <c r="B16" s="35" t="s">
        <v>50</v>
      </c>
      <c r="C16" s="14">
        <f>COUNTIF(Matrix!$E$6:$E$260,"Index-based*")</f>
        <v>152</v>
      </c>
      <c r="D16" s="36"/>
      <c r="E16" s="30" t="s">
        <v>51</v>
      </c>
    </row>
    <row r="17" spans="2:5" x14ac:dyDescent="0.2">
      <c r="B17" s="35" t="s">
        <v>52</v>
      </c>
      <c r="C17" s="14">
        <f>COUNTIF(Matrix!$J$6:$J$260,0)</f>
        <v>34</v>
      </c>
      <c r="D17" s="36"/>
      <c r="E17" s="30" t="s">
        <v>1281</v>
      </c>
    </row>
    <row r="18" spans="2:5" x14ac:dyDescent="0.2">
      <c r="B18" s="35" t="s">
        <v>53</v>
      </c>
      <c r="C18" s="14">
        <f>COUNTIF(Matrix!$J$6:$J$260,5)</f>
        <v>95</v>
      </c>
      <c r="D18" s="36"/>
      <c r="E18" s="30" t="s">
        <v>54</v>
      </c>
    </row>
    <row r="19" spans="2:5" x14ac:dyDescent="0.2">
      <c r="B19" s="35" t="s">
        <v>55</v>
      </c>
      <c r="C19" s="14">
        <f>COUNTIFS(Matrix!$J$6:$J$260,"&gt;0",Matrix!$K$6:$K$260,"&lt;"&amp;cov_min)</f>
        <v>44</v>
      </c>
      <c r="D19" s="36"/>
      <c r="E19" s="30" t="s">
        <v>56</v>
      </c>
    </row>
    <row r="20" spans="2:5" x14ac:dyDescent="0.2">
      <c r="B20" s="35" t="s">
        <v>57</v>
      </c>
      <c r="C20" s="14">
        <f>COUNTIF(Matrix!$G$6:$G$260,"?*")</f>
        <v>0</v>
      </c>
      <c r="D20" s="36"/>
      <c r="E20" s="30" t="s">
        <v>58</v>
      </c>
    </row>
    <row r="21" spans="2:5" x14ac:dyDescent="0.2">
      <c r="B21" s="35" t="s">
        <v>59</v>
      </c>
      <c r="C21" s="14">
        <f>COUNTIFS(Matrix!$G$6:$G$260,"?*",Matrix!$H$6:$H$260,"")</f>
        <v>0</v>
      </c>
      <c r="D21" s="36"/>
      <c r="E21" s="30" t="s">
        <v>60</v>
      </c>
    </row>
    <row r="23" spans="2:5" ht="42" customHeight="1" x14ac:dyDescent="0.2">
      <c r="B23" s="32" t="s">
        <v>61</v>
      </c>
      <c r="C23" s="51" t="s">
        <v>62</v>
      </c>
      <c r="D23" s="51"/>
      <c r="E23" s="51"/>
    </row>
  </sheetData>
  <mergeCells count="1">
    <mergeCell ref="C23:E23"/>
  </mergeCells>
  <conditionalFormatting sqref="C21">
    <cfRule type="cellIs" dxfId="12" priority="1" operator="greaterThan">
      <formula>0</formula>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60"/>
  <sheetViews>
    <sheetView showGridLines="0" tabSelected="1" zoomScale="111" workbookViewId="0">
      <pane xSplit="3" ySplit="5" topLeftCell="D6" activePane="bottomRight" state="frozen"/>
      <selection pane="topRight"/>
      <selection pane="bottomLeft"/>
      <selection pane="bottomRight" activeCell="E11" sqref="E11"/>
    </sheetView>
  </sheetViews>
  <sheetFormatPr baseColWidth="10" defaultColWidth="8.83203125" defaultRowHeight="15" x14ac:dyDescent="0.2"/>
  <cols>
    <col min="1" max="2" width="7" customWidth="1"/>
    <col min="3" max="3" width="34" customWidth="1"/>
    <col min="4" max="4" width="15" customWidth="1"/>
    <col min="5" max="5" width="34" customWidth="1"/>
    <col min="6" max="6" width="88.33203125" bestFit="1" customWidth="1"/>
    <col min="7" max="7" width="12.33203125" bestFit="1" customWidth="1"/>
    <col min="8" max="8" width="18.6640625" bestFit="1" customWidth="1"/>
    <col min="9" max="9" width="13.6640625" bestFit="1" customWidth="1"/>
    <col min="10" max="10" width="12.83203125" bestFit="1" customWidth="1"/>
    <col min="11" max="11" width="12.6640625" bestFit="1" customWidth="1"/>
    <col min="12" max="12" width="16.83203125" bestFit="1" customWidth="1"/>
    <col min="13" max="13" width="9.83203125" bestFit="1" customWidth="1"/>
    <col min="14" max="15" width="8.33203125" bestFit="1" customWidth="1"/>
    <col min="16" max="16" width="8.5" bestFit="1" customWidth="1"/>
    <col min="17" max="17" width="9.1640625" bestFit="1" customWidth="1"/>
    <col min="18" max="18" width="14.83203125" bestFit="1" customWidth="1"/>
    <col min="19" max="19" width="9.5" bestFit="1" customWidth="1"/>
    <col min="20" max="20" width="15" customWidth="1"/>
    <col min="21" max="21" width="13" customWidth="1"/>
  </cols>
  <sheetData>
    <row r="1" spans="1:21" x14ac:dyDescent="0.2">
      <c r="A1" s="6" t="s">
        <v>0</v>
      </c>
    </row>
    <row r="2" spans="1:21" ht="26" customHeight="1" x14ac:dyDescent="0.25">
      <c r="A2" s="7" t="s">
        <v>63</v>
      </c>
    </row>
    <row r="3" spans="1:21" x14ac:dyDescent="0.2">
      <c r="A3" s="3" t="s">
        <v>64</v>
      </c>
    </row>
    <row r="5" spans="1:21" ht="30" customHeight="1" x14ac:dyDescent="0.2">
      <c r="A5" s="34" t="s">
        <v>65</v>
      </c>
      <c r="B5" s="34" t="s">
        <v>66</v>
      </c>
      <c r="C5" s="34" t="s">
        <v>67</v>
      </c>
      <c r="D5" s="34" t="s">
        <v>18</v>
      </c>
      <c r="E5" s="34" t="s">
        <v>68</v>
      </c>
      <c r="F5" s="34" t="s">
        <v>20</v>
      </c>
      <c r="G5" s="34" t="s">
        <v>69</v>
      </c>
      <c r="H5" s="34" t="s">
        <v>35</v>
      </c>
      <c r="I5" s="34" t="s">
        <v>70</v>
      </c>
      <c r="J5" s="34" t="s">
        <v>71</v>
      </c>
      <c r="K5" s="34" t="s">
        <v>72</v>
      </c>
      <c r="L5" s="34" t="s">
        <v>30</v>
      </c>
      <c r="M5" s="34" t="s">
        <v>73</v>
      </c>
      <c r="N5" s="34" t="s">
        <v>74</v>
      </c>
      <c r="O5" s="34" t="s">
        <v>75</v>
      </c>
      <c r="P5" s="34" t="s">
        <v>76</v>
      </c>
      <c r="Q5" s="34" t="s">
        <v>77</v>
      </c>
      <c r="R5" s="34" t="s">
        <v>78</v>
      </c>
      <c r="S5" s="34" t="s">
        <v>79</v>
      </c>
      <c r="T5" s="34" t="s">
        <v>22</v>
      </c>
      <c r="U5" s="34" t="s">
        <v>36</v>
      </c>
    </row>
    <row r="6" spans="1:21" x14ac:dyDescent="0.2">
      <c r="A6" s="15" t="s">
        <v>80</v>
      </c>
      <c r="B6" s="15" t="s">
        <v>81</v>
      </c>
      <c r="C6" s="35" t="s">
        <v>82</v>
      </c>
      <c r="D6" s="16" t="str">
        <f t="shared" ref="D6:D69" si="0">IF(G6="",I6,G6)</f>
        <v>Manual Review</v>
      </c>
      <c r="E6" s="30" t="str">
        <f>IF(SUM('Data · Lists'!C6:F6)&gt;0,"Blacklist — "&amp;TRIM(IF('Data · Lists'!C6=1,"FATF blacklist; ","")&amp;IF('Data · Lists'!D6=1,"UN sanctions; ","")&amp;IF('Data · Lists'!E6=1,"home-jurisdiction sanctions; ","")&amp;IF('Data · Lists'!F6=1,"internal blacklist","")),IF(SUM('Data · Lists'!G6:L6)&gt;0,"Auto-High — "&amp;TRIM(IF('Data · Lists'!G6=1,"FATF greylist; ","")&amp;IF('Data · Lists'!H6=1,"EU high-risk; ","")&amp;IF('Data · Lists'!I6=1,"EU sanctions; ","")&amp;IF('Data · Lists'!J6=1,"UK sanctions; ","")&amp;IF('Data · Lists'!K6=1,"OFAC; ","")&amp;IF('Data · Lists'!L6=1,"Canada sanctions","")),IF(J6=0,"No index data — Manual Review",IF(K6&lt;cov_min,"Coverage below minimum — Manual Review","Index-based"&amp;IF(J6=1," (single indicator, raised one level)","")&amp;IF('Data · Lists'!M6=1," + offshore floor","")))))</f>
        <v>No index data — Manual Review</v>
      </c>
      <c r="F6" s="30" t="str">
        <f t="shared" ref="F6:F69" si="1">IFERROR(INDEX(Cfg_Measures,MATCH(D6,Cfg_RateList,0)),"")</f>
        <v>No automatic rating. Compliance must determine and document the rating.</v>
      </c>
      <c r="G6" s="11"/>
      <c r="H6" s="36"/>
      <c r="I6" s="11" t="str">
        <f>IF(SUM('Data · Lists'!C6:F6)&gt;0,"Blacklist",IF(SUM('Data · Lists'!G6:L6)&gt;0,"High Risk",IF(J6=0,"Manual Review",IF(K6&lt;cov_min,"Manual Review",INDEX(Cfg_Ratings,MIN(3,MAX(IF('Data · Lists'!M6=1,off_floor,1),IF(J6=1,IF(L6&lt;band_L,1,IF(L6&lt;band_M,2,3))+1,IF(L6&lt;band_L,1,IF(L6&lt;band_M,2,3))))))))))</f>
        <v>Manual Review</v>
      </c>
      <c r="J6" s="11">
        <f t="shared" ref="J6:J69" si="2">COUNT(M6:Q6)</f>
        <v>0</v>
      </c>
      <c r="K6" s="17">
        <f t="shared" ref="K6:K69" si="3">IF(w_Total=0,0,R6/w_Total)</f>
        <v>0</v>
      </c>
      <c r="L6" s="18" t="str">
        <f t="shared" ref="L6:L69" si="4">IF(R6=0,"",(IF(M6="",0,M6*w_Basel)+IF(N6="",0,N6*w_FSI)+IF(O6="",0,O6*w_CPI)+IF(P6="",0,P6*w_GTI)+IF(Q6="",0,Q6*w_WGI))/R6)</f>
        <v/>
      </c>
      <c r="M6" s="11" t="str">
        <f>IF('Data · Indices'!C6="","",IF('Data · Indices'!C6&lt;=t_Basel_1,1,IF('Data · Indices'!C6&lt;=t_Basel_2,2,3)))</f>
        <v/>
      </c>
      <c r="N6" s="11" t="str">
        <f>IF('Data · Indices'!D6="","",IF('Data · Indices'!D6&lt;=t_FSI_1,1,IF('Data · Indices'!D6&lt;=t_FSI_2,2,3)))</f>
        <v/>
      </c>
      <c r="O6" s="11" t="str">
        <f>IF('Data · Indices'!E6="","",IF('Data · Indices'!E6&lt;=t_CPI_1,3,IF('Data · Indices'!E6&lt;=t_CPI_2,2,1)))</f>
        <v/>
      </c>
      <c r="P6" s="11" t="str">
        <f>IF('Data · Indices'!F6="","",IF('Data · Indices'!F6&lt;=t_GTI_1,1,IF('Data · Indices'!F6&lt;=t_GTI_2,2,3)))</f>
        <v/>
      </c>
      <c r="Q6" s="11" t="str">
        <f>IF('Data · Indices'!G6="","",IF('Data · Indices'!G6&lt;t_WGI_1,3,IF('Data · Indices'!G6&lt;t_WGI_2,2,1)))</f>
        <v/>
      </c>
      <c r="R6" s="11">
        <f t="shared" ref="R6:R69" si="5">IF(M6="",0,w_Basel)+IF(N6="",0,w_FSI)+IF(O6="",0,w_CPI)+IF(P6="",0,w_GTI)+IF(Q6="",0,w_WGI)</f>
        <v>0</v>
      </c>
      <c r="S6" s="15" t="s">
        <v>83</v>
      </c>
      <c r="T6" s="30" t="s">
        <v>84</v>
      </c>
      <c r="U6" s="36"/>
    </row>
    <row r="7" spans="1:21" x14ac:dyDescent="0.2">
      <c r="A7" s="19" t="s">
        <v>85</v>
      </c>
      <c r="B7" s="19" t="s">
        <v>86</v>
      </c>
      <c r="C7" s="37" t="s">
        <v>87</v>
      </c>
      <c r="D7" s="20" t="str">
        <f t="shared" si="0"/>
        <v>High Risk</v>
      </c>
      <c r="E7" s="38" t="str">
        <f>IF(SUM('Data · Lists'!C7:F7)&gt;0,"Blacklist — "&amp;TRIM(IF('Data · Lists'!C7=1,"FATF blacklist; ","")&amp;IF('Data · Lists'!D7=1,"UN sanctions; ","")&amp;IF('Data · Lists'!E7=1,"home-jurisdiction sanctions; ","")&amp;IF('Data · Lists'!F7=1,"internal blacklist","")),IF(SUM('Data · Lists'!G7:L7)&gt;0,"Auto-High — "&amp;TRIM(IF('Data · Lists'!G7=1,"FATF greylist; ","")&amp;IF('Data · Lists'!H7=1,"EU high-risk; ","")&amp;IF('Data · Lists'!I7=1,"EU sanctions; ","")&amp;IF('Data · Lists'!J7=1,"UK sanctions; ","")&amp;IF('Data · Lists'!K7=1,"OFAC; ","")&amp;IF('Data · Lists'!L7=1,"Canada sanctions","")),IF(J7=0,"No index data — Manual Review",IF(K7&lt;cov_min,"Coverage below minimum — Manual Review","Index-based"&amp;IF(J7=1," (single indicator, raised one level)","")&amp;IF('Data · Lists'!M7=1," + offshore floor","")))))</f>
        <v>Auto-High — EU high-risk;</v>
      </c>
      <c r="F7" s="38" t="str">
        <f t="shared" si="1"/>
        <v>EDD, enhanced ongoing monitoring, management approval to onboard or continue.</v>
      </c>
      <c r="G7" s="21"/>
      <c r="H7" s="39"/>
      <c r="I7" s="21" t="str">
        <f>IF(SUM('Data · Lists'!C7:F7)&gt;0,"Blacklist",IF(SUM('Data · Lists'!G7:L7)&gt;0,"High Risk",IF(J7=0,"Manual Review",IF(K7&lt;cov_min,"Manual Review",INDEX(Cfg_Ratings,MIN(3,MAX(IF('Data · Lists'!M7=1,off_floor,1),IF(J7=1,IF(L7&lt;band_L,1,IF(L7&lt;band_M,2,3))+1,IF(L7&lt;band_L,1,IF(L7&lt;band_M,2,3))))))))))</f>
        <v>High Risk</v>
      </c>
      <c r="J7" s="21">
        <f t="shared" si="2"/>
        <v>3</v>
      </c>
      <c r="K7" s="22">
        <f t="shared" si="3"/>
        <v>0.4</v>
      </c>
      <c r="L7" s="23">
        <f t="shared" si="4"/>
        <v>3</v>
      </c>
      <c r="M7" s="21" t="str">
        <f>IF('Data · Indices'!C7="","",IF('Data · Indices'!C7&lt;=t_Basel_1,1,IF('Data · Indices'!C7&lt;=t_Basel_2,2,3)))</f>
        <v/>
      </c>
      <c r="N7" s="21" t="str">
        <f>IF('Data · Indices'!D7="","",IF('Data · Indices'!D7&lt;=t_FSI_1,1,IF('Data · Indices'!D7&lt;=t_FSI_2,2,3)))</f>
        <v/>
      </c>
      <c r="O7" s="21">
        <f>IF('Data · Indices'!E7="","",IF('Data · Indices'!E7&lt;=t_CPI_1,3,IF('Data · Indices'!E7&lt;=t_CPI_2,2,1)))</f>
        <v>3</v>
      </c>
      <c r="P7" s="21">
        <f>IF('Data · Indices'!F7="","",IF('Data · Indices'!F7&lt;=t_GTI_1,1,IF('Data · Indices'!F7&lt;=t_GTI_2,2,3)))</f>
        <v>3</v>
      </c>
      <c r="Q7" s="21">
        <f>IF('Data · Indices'!G7="","",IF('Data · Indices'!G7&lt;t_WGI_1,3,IF('Data · Indices'!G7&lt;t_WGI_2,2,1)))</f>
        <v>3</v>
      </c>
      <c r="R7" s="21">
        <f t="shared" si="5"/>
        <v>40</v>
      </c>
      <c r="S7" s="19" t="s">
        <v>88</v>
      </c>
      <c r="T7" s="38"/>
      <c r="U7" s="39"/>
    </row>
    <row r="8" spans="1:21" x14ac:dyDescent="0.2">
      <c r="A8" s="15" t="s">
        <v>89</v>
      </c>
      <c r="B8" s="15" t="s">
        <v>90</v>
      </c>
      <c r="C8" s="35" t="s">
        <v>91</v>
      </c>
      <c r="D8" s="16" t="str">
        <f t="shared" si="0"/>
        <v>Medium Risk</v>
      </c>
      <c r="E8" s="30" t="str">
        <f>IF(SUM('Data · Lists'!C8:F8)&gt;0,"Blacklist — "&amp;TRIM(IF('Data · Lists'!C8=1,"FATF blacklist; ","")&amp;IF('Data · Lists'!D8=1,"UN sanctions; ","")&amp;IF('Data · Lists'!E8=1,"home-jurisdiction sanctions; ","")&amp;IF('Data · Lists'!F8=1,"internal blacklist","")),IF(SUM('Data · Lists'!G8:L8)&gt;0,"Auto-High — "&amp;TRIM(IF('Data · Lists'!G8=1,"FATF greylist; ","")&amp;IF('Data · Lists'!H8=1,"EU high-risk; ","")&amp;IF('Data · Lists'!I8=1,"EU sanctions; ","")&amp;IF('Data · Lists'!J8=1,"UK sanctions; ","")&amp;IF('Data · Lists'!K8=1,"OFAC; ","")&amp;IF('Data · Lists'!L8=1,"Canada sanctions","")),IF(J8=0,"No index data — Manual Review",IF(K8&lt;cov_min,"Coverage below minimum — Manual Review","Index-based"&amp;IF(J8=1," (single indicator, raised one level)","")&amp;IF('Data · Lists'!M8=1," + offshore floor","")))))</f>
        <v>Index-based</v>
      </c>
      <c r="F8" s="30" t="str">
        <f t="shared" si="1"/>
        <v>Standard CDD with awareness of contextual factors.</v>
      </c>
      <c r="G8" s="11"/>
      <c r="H8" s="36"/>
      <c r="I8" s="11" t="str">
        <f>IF(SUM('Data · Lists'!C8:F8)&gt;0,"Blacklist",IF(SUM('Data · Lists'!G8:L8)&gt;0,"High Risk",IF(J8=0,"Manual Review",IF(K8&lt;cov_min,"Manual Review",INDEX(Cfg_Ratings,MIN(3,MAX(IF('Data · Lists'!M8=1,off_floor,1),IF(J8=1,IF(L8&lt;band_L,1,IF(L8&lt;band_M,2,3))+1,IF(L8&lt;band_L,1,IF(L8&lt;band_M,2,3))))))))))</f>
        <v>Medium Risk</v>
      </c>
      <c r="J8" s="11">
        <f t="shared" si="2"/>
        <v>5</v>
      </c>
      <c r="K8" s="17">
        <f t="shared" si="3"/>
        <v>1</v>
      </c>
      <c r="L8" s="18">
        <f t="shared" si="4"/>
        <v>1.8</v>
      </c>
      <c r="M8" s="11">
        <f>IF('Data · Indices'!C8="","",IF('Data · Indices'!C8&lt;=t_Basel_1,1,IF('Data · Indices'!C8&lt;=t_Basel_2,2,3)))</f>
        <v>2</v>
      </c>
      <c r="N8" s="11">
        <f>IF('Data · Indices'!D8="","",IF('Data · Indices'!D8&lt;=t_FSI_1,1,IF('Data · Indices'!D8&lt;=t_FSI_2,2,3)))</f>
        <v>1</v>
      </c>
      <c r="O8" s="11">
        <f>IF('Data · Indices'!E8="","",IF('Data · Indices'!E8&lt;=t_CPI_1,3,IF('Data · Indices'!E8&lt;=t_CPI_2,2,1)))</f>
        <v>3</v>
      </c>
      <c r="P8" s="11">
        <f>IF('Data · Indices'!F8="","",IF('Data · Indices'!F8&lt;=t_GTI_1,1,IF('Data · Indices'!F8&lt;=t_GTI_2,2,3)))</f>
        <v>1</v>
      </c>
      <c r="Q8" s="11">
        <f>IF('Data · Indices'!G8="","",IF('Data · Indices'!G8&lt;t_WGI_1,3,IF('Data · Indices'!G8&lt;t_WGI_2,2,1)))</f>
        <v>2</v>
      </c>
      <c r="R8" s="11">
        <f t="shared" si="5"/>
        <v>100</v>
      </c>
      <c r="S8" s="15" t="s">
        <v>92</v>
      </c>
      <c r="T8" s="30"/>
      <c r="U8" s="36"/>
    </row>
    <row r="9" spans="1:21" x14ac:dyDescent="0.2">
      <c r="A9" s="19" t="s">
        <v>93</v>
      </c>
      <c r="B9" s="19" t="s">
        <v>94</v>
      </c>
      <c r="C9" s="37" t="s">
        <v>95</v>
      </c>
      <c r="D9" s="20" t="str">
        <f t="shared" si="0"/>
        <v>High Risk</v>
      </c>
      <c r="E9" s="38" t="str">
        <f>IF(SUM('Data · Lists'!C9:F9)&gt;0,"Blacklist — "&amp;TRIM(IF('Data · Lists'!C9=1,"FATF blacklist; ","")&amp;IF('Data · Lists'!D9=1,"UN sanctions; ","")&amp;IF('Data · Lists'!E9=1,"home-jurisdiction sanctions; ","")&amp;IF('Data · Lists'!F9=1,"internal blacklist","")),IF(SUM('Data · Lists'!G9:L9)&gt;0,"Auto-High — "&amp;TRIM(IF('Data · Lists'!G9=1,"FATF greylist; ","")&amp;IF('Data · Lists'!H9=1,"EU high-risk; ","")&amp;IF('Data · Lists'!I9=1,"EU sanctions; ","")&amp;IF('Data · Lists'!J9=1,"UK sanctions; ","")&amp;IF('Data · Lists'!K9=1,"OFAC; ","")&amp;IF('Data · Lists'!L9=1,"Canada sanctions","")),IF(J9=0,"No index data — Manual Review",IF(K9&lt;cov_min,"Coverage below minimum — Manual Review","Index-based"&amp;IF(J9=1," (single indicator, raised one level)","")&amp;IF('Data · Lists'!M9=1," + offshore floor","")))))</f>
        <v>Auto-High — EU high-risk;</v>
      </c>
      <c r="F9" s="38" t="str">
        <f t="shared" si="1"/>
        <v>EDD, enhanced ongoing monitoring, management approval to onboard or continue.</v>
      </c>
      <c r="G9" s="21"/>
      <c r="H9" s="39"/>
      <c r="I9" s="21" t="str">
        <f>IF(SUM('Data · Lists'!C9:F9)&gt;0,"Blacklist",IF(SUM('Data · Lists'!G9:L9)&gt;0,"High Risk",IF(J9=0,"Manual Review",IF(K9&lt;cov_min,"Manual Review",INDEX(Cfg_Ratings,MIN(3,MAX(IF('Data · Lists'!M9=1,off_floor,1),IF(J9=1,IF(L9&lt;band_L,1,IF(L9&lt;band_M,2,3))+1,IF(L9&lt;band_L,1,IF(L9&lt;band_M,2,3))))))))))</f>
        <v>High Risk</v>
      </c>
      <c r="J9" s="21">
        <f t="shared" si="2"/>
        <v>5</v>
      </c>
      <c r="K9" s="22">
        <f t="shared" si="3"/>
        <v>1</v>
      </c>
      <c r="L9" s="23">
        <f t="shared" si="4"/>
        <v>2.7</v>
      </c>
      <c r="M9" s="21">
        <f>IF('Data · Indices'!C9="","",IF('Data · Indices'!C9&lt;=t_Basel_1,1,IF('Data · Indices'!C9&lt;=t_Basel_2,2,3)))</f>
        <v>3</v>
      </c>
      <c r="N9" s="21">
        <f>IF('Data · Indices'!D9="","",IF('Data · Indices'!D9&lt;=t_FSI_1,1,IF('Data · Indices'!D9&lt;=t_FSI_2,2,3)))</f>
        <v>3</v>
      </c>
      <c r="O9" s="21">
        <f>IF('Data · Indices'!E9="","",IF('Data · Indices'!E9&lt;=t_CPI_1,3,IF('Data · Indices'!E9&lt;=t_CPI_2,2,1)))</f>
        <v>3</v>
      </c>
      <c r="P9" s="21">
        <f>IF('Data · Indices'!F9="","",IF('Data · Indices'!F9&lt;=t_GTI_1,1,IF('Data · Indices'!F9&lt;=t_GTI_2,2,3)))</f>
        <v>1</v>
      </c>
      <c r="Q9" s="21">
        <f>IF('Data · Indices'!G9="","",IF('Data · Indices'!G9&lt;t_WGI_1,3,IF('Data · Indices'!G9&lt;t_WGI_2,2,1)))</f>
        <v>3</v>
      </c>
      <c r="R9" s="21">
        <f t="shared" si="5"/>
        <v>100</v>
      </c>
      <c r="S9" s="19" t="s">
        <v>96</v>
      </c>
      <c r="T9" s="38"/>
      <c r="U9" s="39"/>
    </row>
    <row r="10" spans="1:21" x14ac:dyDescent="0.2">
      <c r="A10" s="15" t="s">
        <v>97</v>
      </c>
      <c r="B10" s="15" t="s">
        <v>98</v>
      </c>
      <c r="C10" s="35" t="s">
        <v>99</v>
      </c>
      <c r="D10" s="16" t="str">
        <f t="shared" si="0"/>
        <v>Manual Review</v>
      </c>
      <c r="E10" s="30" t="str">
        <f>IF(SUM('Data · Lists'!C10:F10)&gt;0,"Blacklist — "&amp;TRIM(IF('Data · Lists'!C10=1,"FATF blacklist; ","")&amp;IF('Data · Lists'!D10=1,"UN sanctions; ","")&amp;IF('Data · Lists'!E10=1,"home-jurisdiction sanctions; ","")&amp;IF('Data · Lists'!F10=1,"internal blacklist","")),IF(SUM('Data · Lists'!G10:L10)&gt;0,"Auto-High — "&amp;TRIM(IF('Data · Lists'!G10=1,"FATF greylist; ","")&amp;IF('Data · Lists'!H10=1,"EU high-risk; ","")&amp;IF('Data · Lists'!I10=1,"EU sanctions; ","")&amp;IF('Data · Lists'!J10=1,"UK sanctions; ","")&amp;IF('Data · Lists'!K10=1,"OFAC; ","")&amp;IF('Data · Lists'!L10=1,"Canada sanctions","")),IF(J10=0,"No index data — Manual Review",IF(K10&lt;cov_min,"Coverage below minimum — Manual Review","Index-based"&amp;IF(J10=1," (single indicator, raised one level)","")&amp;IF('Data · Lists'!M10=1," + offshore floor","")))))</f>
        <v>Coverage below minimum — Manual Review</v>
      </c>
      <c r="F10" s="30" t="str">
        <f t="shared" si="1"/>
        <v>No automatic rating. Compliance must determine and document the rating.</v>
      </c>
      <c r="G10" s="11"/>
      <c r="H10" s="36"/>
      <c r="I10" s="11" t="str">
        <f>IF(SUM('Data · Lists'!C10:F10)&gt;0,"Blacklist",IF(SUM('Data · Lists'!G10:L10)&gt;0,"High Risk",IF(J10=0,"Manual Review",IF(K10&lt;cov_min,"Manual Review",INDEX(Cfg_Ratings,MIN(3,MAX(IF('Data · Lists'!M10=1,off_floor,1),IF(J10=1,IF(L10&lt;band_L,1,IF(L10&lt;band_M,2,3))+1,IF(L10&lt;band_L,1,IF(L10&lt;band_M,2,3))))))))))</f>
        <v>Manual Review</v>
      </c>
      <c r="J10" s="11">
        <f t="shared" si="2"/>
        <v>2</v>
      </c>
      <c r="K10" s="17">
        <f t="shared" si="3"/>
        <v>0.3</v>
      </c>
      <c r="L10" s="18">
        <f t="shared" si="4"/>
        <v>1.6666666666666667</v>
      </c>
      <c r="M10" s="11" t="str">
        <f>IF('Data · Indices'!C10="","",IF('Data · Indices'!C10&lt;=t_Basel_1,1,IF('Data · Indices'!C10&lt;=t_Basel_2,2,3)))</f>
        <v/>
      </c>
      <c r="N10" s="11">
        <f>IF('Data · Indices'!D10="","",IF('Data · Indices'!D10&lt;=t_FSI_1,1,IF('Data · Indices'!D10&lt;=t_FSI_2,2,3)))</f>
        <v>2</v>
      </c>
      <c r="O10" s="11" t="str">
        <f>IF('Data · Indices'!E10="","",IF('Data · Indices'!E10&lt;=t_CPI_1,3,IF('Data · Indices'!E10&lt;=t_CPI_2,2,1)))</f>
        <v/>
      </c>
      <c r="P10" s="11" t="str">
        <f>IF('Data · Indices'!F10="","",IF('Data · Indices'!F10&lt;=t_GTI_1,1,IF('Data · Indices'!F10&lt;=t_GTI_2,2,3)))</f>
        <v/>
      </c>
      <c r="Q10" s="11">
        <f>IF('Data · Indices'!G10="","",IF('Data · Indices'!G10&lt;t_WGI_1,3,IF('Data · Indices'!G10&lt;t_WGI_2,2,1)))</f>
        <v>1</v>
      </c>
      <c r="R10" s="11">
        <f t="shared" si="5"/>
        <v>30</v>
      </c>
      <c r="S10" s="15" t="s">
        <v>100</v>
      </c>
      <c r="T10" s="30"/>
      <c r="U10" s="36"/>
    </row>
    <row r="11" spans="1:21" x14ac:dyDescent="0.2">
      <c r="A11" s="19" t="s">
        <v>101</v>
      </c>
      <c r="B11" s="19" t="s">
        <v>102</v>
      </c>
      <c r="C11" s="37" t="s">
        <v>103</v>
      </c>
      <c r="D11" s="20" t="str">
        <f t="shared" si="0"/>
        <v>Medium Risk</v>
      </c>
      <c r="E11" s="38" t="str">
        <f>IF(SUM('Data · Lists'!C11:F11)&gt;0,"Blacklist — "&amp;TRIM(IF('Data · Lists'!C11=1,"FATF blacklist; ","")&amp;IF('Data · Lists'!D11=1,"UN sanctions; ","")&amp;IF('Data · Lists'!E11=1,"home-jurisdiction sanctions; ","")&amp;IF('Data · Lists'!F11=1,"internal blacklist","")),IF(SUM('Data · Lists'!G11:L11)&gt;0,"Auto-High — "&amp;TRIM(IF('Data · Lists'!G11=1,"FATF greylist; ","")&amp;IF('Data · Lists'!H11=1,"EU high-risk; ","")&amp;IF('Data · Lists'!I11=1,"EU sanctions; ","")&amp;IF('Data · Lists'!J11=1,"UK sanctions; ","")&amp;IF('Data · Lists'!K11=1,"OFAC; ","")&amp;IF('Data · Lists'!L11=1,"Canada sanctions","")),IF(J11=0,"No index data — Manual Review",IF(K11&lt;cov_min,"Coverage below minimum — Manual Review","Index-based"&amp;IF(J11=1," (single indicator, raised one level)","")&amp;IF('Data · Lists'!M11=1," + offshore floor","")))))</f>
        <v>Index-based + offshore floor</v>
      </c>
      <c r="F11" s="38" t="str">
        <f t="shared" si="1"/>
        <v>Standard CDD with awareness of contextual factors.</v>
      </c>
      <c r="G11" s="21"/>
      <c r="H11" s="39"/>
      <c r="I11" s="21" t="str">
        <f>IF(SUM('Data · Lists'!C11:F11)&gt;0,"Blacklist",IF(SUM('Data · Lists'!G11:L11)&gt;0,"High Risk",IF(J11=0,"Manual Review",IF(K11&lt;cov_min,"Manual Review",INDEX(Cfg_Ratings,MIN(3,MAX(IF('Data · Lists'!M11=1,off_floor,1),IF(J11=1,IF(L11&lt;band_L,1,IF(L11&lt;band_M,2,3))+1,IF(L11&lt;band_L,1,IF(L11&lt;band_M,2,3))))))))))</f>
        <v>Medium Risk</v>
      </c>
      <c r="J11" s="21">
        <f t="shared" si="2"/>
        <v>3</v>
      </c>
      <c r="K11" s="22">
        <f t="shared" si="3"/>
        <v>0.7</v>
      </c>
      <c r="L11" s="23">
        <f t="shared" si="4"/>
        <v>1</v>
      </c>
      <c r="M11" s="21">
        <f>IF('Data · Indices'!C11="","",IF('Data · Indices'!C11&lt;=t_Basel_1,1,IF('Data · Indices'!C11&lt;=t_Basel_2,2,3)))</f>
        <v>1</v>
      </c>
      <c r="N11" s="21">
        <f>IF('Data · Indices'!D11="","",IF('Data · Indices'!D11&lt;=t_FSI_1,1,IF('Data · Indices'!D11&lt;=t_FSI_2,2,3)))</f>
        <v>1</v>
      </c>
      <c r="O11" s="21" t="str">
        <f>IF('Data · Indices'!E11="","",IF('Data · Indices'!E11&lt;=t_CPI_1,3,IF('Data · Indices'!E11&lt;=t_CPI_2,2,1)))</f>
        <v/>
      </c>
      <c r="P11" s="21" t="str">
        <f>IF('Data · Indices'!F11="","",IF('Data · Indices'!F11&lt;=t_GTI_1,1,IF('Data · Indices'!F11&lt;=t_GTI_2,2,3)))</f>
        <v/>
      </c>
      <c r="Q11" s="21">
        <f>IF('Data · Indices'!G11="","",IF('Data · Indices'!G11&lt;t_WGI_1,3,IF('Data · Indices'!G11&lt;t_WGI_2,2,1)))</f>
        <v>1</v>
      </c>
      <c r="R11" s="21">
        <f t="shared" si="5"/>
        <v>70</v>
      </c>
      <c r="S11" s="19" t="s">
        <v>104</v>
      </c>
      <c r="T11" s="38"/>
      <c r="U11" s="39"/>
    </row>
    <row r="12" spans="1:21" x14ac:dyDescent="0.2">
      <c r="A12" s="15" t="s">
        <v>105</v>
      </c>
      <c r="B12" s="15" t="s">
        <v>106</v>
      </c>
      <c r="C12" s="35" t="s">
        <v>107</v>
      </c>
      <c r="D12" s="16" t="str">
        <f t="shared" si="0"/>
        <v>High Risk</v>
      </c>
      <c r="E12" s="30" t="str">
        <f>IF(SUM('Data · Lists'!C12:F12)&gt;0,"Blacklist — "&amp;TRIM(IF('Data · Lists'!C12=1,"FATF blacklist; ","")&amp;IF('Data · Lists'!D12=1,"UN sanctions; ","")&amp;IF('Data · Lists'!E12=1,"home-jurisdiction sanctions; ","")&amp;IF('Data · Lists'!F12=1,"internal blacklist","")),IF(SUM('Data · Lists'!G12:L12)&gt;0,"Auto-High — "&amp;TRIM(IF('Data · Lists'!G12=1,"FATF greylist; ","")&amp;IF('Data · Lists'!H12=1,"EU high-risk; ","")&amp;IF('Data · Lists'!I12=1,"EU sanctions; ","")&amp;IF('Data · Lists'!J12=1,"UK sanctions; ","")&amp;IF('Data · Lists'!K12=1,"OFAC; ","")&amp;IF('Data · Lists'!L12=1,"Canada sanctions","")),IF(J12=0,"No index data — Manual Review",IF(K12&lt;cov_min,"Coverage below minimum — Manual Review","Index-based"&amp;IF(J12=1," (single indicator, raised one level)","")&amp;IF('Data · Lists'!M12=1," + offshore floor","")))))</f>
        <v>Auto-High — FATF greylist; EU high-risk;</v>
      </c>
      <c r="F12" s="30" t="str">
        <f t="shared" si="1"/>
        <v>EDD, enhanced ongoing monitoring, management approval to onboard or continue.</v>
      </c>
      <c r="G12" s="11"/>
      <c r="H12" s="36"/>
      <c r="I12" s="11" t="str">
        <f>IF(SUM('Data · Lists'!C12:F12)&gt;0,"Blacklist",IF(SUM('Data · Lists'!G12:L12)&gt;0,"High Risk",IF(J12=0,"Manual Review",IF(K12&lt;cov_min,"Manual Review",INDEX(Cfg_Ratings,MIN(3,MAX(IF('Data · Lists'!M12=1,off_floor,1),IF(J12=1,IF(L12&lt;band_L,1,IF(L12&lt;band_M,2,3))+1,IF(L12&lt;band_L,1,IF(L12&lt;band_M,2,3))))))))))</f>
        <v>High Risk</v>
      </c>
      <c r="J12" s="11">
        <f t="shared" si="2"/>
        <v>5</v>
      </c>
      <c r="K12" s="17">
        <f t="shared" si="3"/>
        <v>1</v>
      </c>
      <c r="L12" s="18">
        <f t="shared" si="4"/>
        <v>2.7</v>
      </c>
      <c r="M12" s="11">
        <f>IF('Data · Indices'!C12="","",IF('Data · Indices'!C12&lt;=t_Basel_1,1,IF('Data · Indices'!C12&lt;=t_Basel_2,2,3)))</f>
        <v>3</v>
      </c>
      <c r="N12" s="11">
        <f>IF('Data · Indices'!D12="","",IF('Data · Indices'!D12&lt;=t_FSI_1,1,IF('Data · Indices'!D12&lt;=t_FSI_2,2,3)))</f>
        <v>3</v>
      </c>
      <c r="O12" s="11">
        <f>IF('Data · Indices'!E12="","",IF('Data · Indices'!E12&lt;=t_CPI_1,3,IF('Data · Indices'!E12&lt;=t_CPI_2,2,1)))</f>
        <v>3</v>
      </c>
      <c r="P12" s="11">
        <f>IF('Data · Indices'!F12="","",IF('Data · Indices'!F12&lt;=t_GTI_1,1,IF('Data · Indices'!F12&lt;=t_GTI_2,2,3)))</f>
        <v>1</v>
      </c>
      <c r="Q12" s="11">
        <f>IF('Data · Indices'!G12="","",IF('Data · Indices'!G12&lt;t_WGI_1,3,IF('Data · Indices'!G12&lt;t_WGI_2,2,1)))</f>
        <v>3</v>
      </c>
      <c r="R12" s="11">
        <f t="shared" si="5"/>
        <v>100</v>
      </c>
      <c r="S12" s="15" t="s">
        <v>108</v>
      </c>
      <c r="T12" s="30"/>
      <c r="U12" s="36"/>
    </row>
    <row r="13" spans="1:21" x14ac:dyDescent="0.2">
      <c r="A13" s="19" t="s">
        <v>109</v>
      </c>
      <c r="B13" s="19" t="s">
        <v>110</v>
      </c>
      <c r="C13" s="37" t="s">
        <v>111</v>
      </c>
      <c r="D13" s="20" t="str">
        <f t="shared" si="0"/>
        <v>Manual Review</v>
      </c>
      <c r="E13" s="38" t="str">
        <f>IF(SUM('Data · Lists'!C13:F13)&gt;0,"Blacklist — "&amp;TRIM(IF('Data · Lists'!C13=1,"FATF blacklist; ","")&amp;IF('Data · Lists'!D13=1,"UN sanctions; ","")&amp;IF('Data · Lists'!E13=1,"home-jurisdiction sanctions; ","")&amp;IF('Data · Lists'!F13=1,"internal blacklist","")),IF(SUM('Data · Lists'!G13:L13)&gt;0,"Auto-High — "&amp;TRIM(IF('Data · Lists'!G13=1,"FATF greylist; ","")&amp;IF('Data · Lists'!H13=1,"EU high-risk; ","")&amp;IF('Data · Lists'!I13=1,"EU sanctions; ","")&amp;IF('Data · Lists'!J13=1,"UK sanctions; ","")&amp;IF('Data · Lists'!K13=1,"OFAC; ","")&amp;IF('Data · Lists'!L13=1,"Canada sanctions","")),IF(J13=0,"No index data — Manual Review",IF(K13&lt;cov_min,"Coverage below minimum — Manual Review","Index-based"&amp;IF(J13=1," (single indicator, raised one level)","")&amp;IF('Data · Lists'!M13=1," + offshore floor","")))))</f>
        <v>Coverage below minimum — Manual Review</v>
      </c>
      <c r="F13" s="38" t="str">
        <f t="shared" si="1"/>
        <v>No automatic rating. Compliance must determine and document the rating.</v>
      </c>
      <c r="G13" s="21"/>
      <c r="H13" s="39"/>
      <c r="I13" s="21" t="str">
        <f>IF(SUM('Data · Lists'!C13:F13)&gt;0,"Blacklist",IF(SUM('Data · Lists'!G13:L13)&gt;0,"High Risk",IF(J13=0,"Manual Review",IF(K13&lt;cov_min,"Manual Review",INDEX(Cfg_Ratings,MIN(3,MAX(IF('Data · Lists'!M13=1,off_floor,1),IF(J13=1,IF(L13&lt;band_L,1,IF(L13&lt;band_M,2,3))+1,IF(L13&lt;band_L,1,IF(L13&lt;band_M,2,3))))))))))</f>
        <v>Manual Review</v>
      </c>
      <c r="J13" s="21">
        <f t="shared" si="2"/>
        <v>2</v>
      </c>
      <c r="K13" s="22">
        <f t="shared" si="3"/>
        <v>0.3</v>
      </c>
      <c r="L13" s="23">
        <f t="shared" si="4"/>
        <v>2.3333333333333335</v>
      </c>
      <c r="M13" s="21" t="str">
        <f>IF('Data · Indices'!C13="","",IF('Data · Indices'!C13&lt;=t_Basel_1,1,IF('Data · Indices'!C13&lt;=t_Basel_2,2,3)))</f>
        <v/>
      </c>
      <c r="N13" s="21">
        <f>IF('Data · Indices'!D13="","",IF('Data · Indices'!D13&lt;=t_FSI_1,1,IF('Data · Indices'!D13&lt;=t_FSI_2,2,3)))</f>
        <v>3</v>
      </c>
      <c r="O13" s="21" t="str">
        <f>IF('Data · Indices'!E13="","",IF('Data · Indices'!E13&lt;=t_CPI_1,3,IF('Data · Indices'!E13&lt;=t_CPI_2,2,1)))</f>
        <v/>
      </c>
      <c r="P13" s="21" t="str">
        <f>IF('Data · Indices'!F13="","",IF('Data · Indices'!F13&lt;=t_GTI_1,1,IF('Data · Indices'!F13&lt;=t_GTI_2,2,3)))</f>
        <v/>
      </c>
      <c r="Q13" s="21">
        <f>IF('Data · Indices'!G13="","",IF('Data · Indices'!G13&lt;t_WGI_1,3,IF('Data · Indices'!G13&lt;t_WGI_2,2,1)))</f>
        <v>1</v>
      </c>
      <c r="R13" s="21">
        <f t="shared" si="5"/>
        <v>30</v>
      </c>
      <c r="S13" s="19" t="s">
        <v>112</v>
      </c>
      <c r="T13" s="38"/>
      <c r="U13" s="39"/>
    </row>
    <row r="14" spans="1:21" x14ac:dyDescent="0.2">
      <c r="A14" s="15" t="s">
        <v>113</v>
      </c>
      <c r="B14" s="15" t="s">
        <v>114</v>
      </c>
      <c r="C14" s="35" t="s">
        <v>115</v>
      </c>
      <c r="D14" s="16" t="str">
        <f t="shared" si="0"/>
        <v>Manual Review</v>
      </c>
      <c r="E14" s="30" t="str">
        <f>IF(SUM('Data · Lists'!C14:F14)&gt;0,"Blacklist — "&amp;TRIM(IF('Data · Lists'!C14=1,"FATF blacklist; ","")&amp;IF('Data · Lists'!D14=1,"UN sanctions; ","")&amp;IF('Data · Lists'!E14=1,"home-jurisdiction sanctions; ","")&amp;IF('Data · Lists'!F14=1,"internal blacklist","")),IF(SUM('Data · Lists'!G14:L14)&gt;0,"Auto-High — "&amp;TRIM(IF('Data · Lists'!G14=1,"FATF greylist; ","")&amp;IF('Data · Lists'!H14=1,"EU high-risk; ","")&amp;IF('Data · Lists'!I14=1,"EU sanctions; ","")&amp;IF('Data · Lists'!J14=1,"UK sanctions; ","")&amp;IF('Data · Lists'!K14=1,"OFAC; ","")&amp;IF('Data · Lists'!L14=1,"Canada sanctions","")),IF(J14=0,"No index data — Manual Review",IF(K14&lt;cov_min,"Coverage below minimum — Manual Review","Index-based"&amp;IF(J14=1," (single indicator, raised one level)","")&amp;IF('Data · Lists'!M14=1," + offshore floor","")))))</f>
        <v>No index data — Manual Review</v>
      </c>
      <c r="F14" s="30" t="str">
        <f t="shared" si="1"/>
        <v>No automatic rating. Compliance must determine and document the rating.</v>
      </c>
      <c r="G14" s="11"/>
      <c r="H14" s="36"/>
      <c r="I14" s="11" t="str">
        <f>IF(SUM('Data · Lists'!C14:F14)&gt;0,"Blacklist",IF(SUM('Data · Lists'!G14:L14)&gt;0,"High Risk",IF(J14=0,"Manual Review",IF(K14&lt;cov_min,"Manual Review",INDEX(Cfg_Ratings,MIN(3,MAX(IF('Data · Lists'!M14=1,off_floor,1),IF(J14=1,IF(L14&lt;band_L,1,IF(L14&lt;band_M,2,3))+1,IF(L14&lt;band_L,1,IF(L14&lt;band_M,2,3))))))))))</f>
        <v>Manual Review</v>
      </c>
      <c r="J14" s="11">
        <f t="shared" si="2"/>
        <v>0</v>
      </c>
      <c r="K14" s="17">
        <f t="shared" si="3"/>
        <v>0</v>
      </c>
      <c r="L14" s="18" t="str">
        <f t="shared" si="4"/>
        <v/>
      </c>
      <c r="M14" s="11" t="str">
        <f>IF('Data · Indices'!C14="","",IF('Data · Indices'!C14&lt;=t_Basel_1,1,IF('Data · Indices'!C14&lt;=t_Basel_2,2,3)))</f>
        <v/>
      </c>
      <c r="N14" s="11" t="str">
        <f>IF('Data · Indices'!D14="","",IF('Data · Indices'!D14&lt;=t_FSI_1,1,IF('Data · Indices'!D14&lt;=t_FSI_2,2,3)))</f>
        <v/>
      </c>
      <c r="O14" s="11" t="str">
        <f>IF('Data · Indices'!E14="","",IF('Data · Indices'!E14&lt;=t_CPI_1,3,IF('Data · Indices'!E14&lt;=t_CPI_2,2,1)))</f>
        <v/>
      </c>
      <c r="P14" s="11" t="str">
        <f>IF('Data · Indices'!F14="","",IF('Data · Indices'!F14&lt;=t_GTI_1,1,IF('Data · Indices'!F14&lt;=t_GTI_2,2,3)))</f>
        <v/>
      </c>
      <c r="Q14" s="11" t="str">
        <f>IF('Data · Indices'!G14="","",IF('Data · Indices'!G14&lt;t_WGI_1,3,IF('Data · Indices'!G14&lt;t_WGI_2,2,1)))</f>
        <v/>
      </c>
      <c r="R14" s="11">
        <f t="shared" si="5"/>
        <v>0</v>
      </c>
      <c r="S14" s="15" t="s">
        <v>116</v>
      </c>
      <c r="T14" s="30"/>
      <c r="U14" s="36"/>
    </row>
    <row r="15" spans="1:21" x14ac:dyDescent="0.2">
      <c r="A15" s="19" t="s">
        <v>117</v>
      </c>
      <c r="B15" s="19" t="s">
        <v>118</v>
      </c>
      <c r="C15" s="37" t="s">
        <v>119</v>
      </c>
      <c r="D15" s="20" t="str">
        <f t="shared" si="0"/>
        <v>Medium Risk</v>
      </c>
      <c r="E15" s="38" t="str">
        <f>IF(SUM('Data · Lists'!C15:F15)&gt;0,"Blacklist — "&amp;TRIM(IF('Data · Lists'!C15=1,"FATF blacklist; ","")&amp;IF('Data · Lists'!D15=1,"UN sanctions; ","")&amp;IF('Data · Lists'!E15=1,"home-jurisdiction sanctions; ","")&amp;IF('Data · Lists'!F15=1,"internal blacklist","")),IF(SUM('Data · Lists'!G15:L15)&gt;0,"Auto-High — "&amp;TRIM(IF('Data · Lists'!G15=1,"FATF greylist; ","")&amp;IF('Data · Lists'!H15=1,"EU high-risk; ","")&amp;IF('Data · Lists'!I15=1,"EU sanctions; ","")&amp;IF('Data · Lists'!J15=1,"UK sanctions; ","")&amp;IF('Data · Lists'!K15=1,"OFAC; ","")&amp;IF('Data · Lists'!L15=1,"Canada sanctions","")),IF(J15=0,"No index data — Manual Review",IF(K15&lt;cov_min,"Coverage below minimum — Manual Review","Index-based"&amp;IF(J15=1," (single indicator, raised one level)","")&amp;IF('Data · Lists'!M15=1," + offshore floor","")))))</f>
        <v>Index-based + offshore floor</v>
      </c>
      <c r="F15" s="38" t="str">
        <f t="shared" si="1"/>
        <v>Standard CDD with awareness of contextual factors.</v>
      </c>
      <c r="G15" s="21"/>
      <c r="H15" s="39"/>
      <c r="I15" s="21" t="str">
        <f>IF(SUM('Data · Lists'!C15:F15)&gt;0,"Blacklist",IF(SUM('Data · Lists'!G15:L15)&gt;0,"High Risk",IF(J15=0,"Manual Review",IF(K15&lt;cov_min,"Manual Review",INDEX(Cfg_Ratings,MIN(3,MAX(IF('Data · Lists'!M15=1,off_floor,1),IF(J15=1,IF(L15&lt;band_L,1,IF(L15&lt;band_M,2,3))+1,IF(L15&lt;band_L,1,IF(L15&lt;band_M,2,3))))))))))</f>
        <v>Medium Risk</v>
      </c>
      <c r="J15" s="21">
        <f t="shared" si="2"/>
        <v>3</v>
      </c>
      <c r="K15" s="22">
        <f t="shared" si="3"/>
        <v>0.7</v>
      </c>
      <c r="L15" s="23">
        <f t="shared" si="4"/>
        <v>1.5714285714285714</v>
      </c>
      <c r="M15" s="21">
        <f>IF('Data · Indices'!C15="","",IF('Data · Indices'!C15&lt;=t_Basel_1,1,IF('Data · Indices'!C15&lt;=t_Basel_2,2,3)))</f>
        <v>1</v>
      </c>
      <c r="N15" s="21">
        <f>IF('Data · Indices'!D15="","",IF('Data · Indices'!D15&lt;=t_FSI_1,1,IF('Data · Indices'!D15&lt;=t_FSI_2,2,3)))</f>
        <v>3</v>
      </c>
      <c r="O15" s="21" t="str">
        <f>IF('Data · Indices'!E15="","",IF('Data · Indices'!E15&lt;=t_CPI_1,3,IF('Data · Indices'!E15&lt;=t_CPI_2,2,1)))</f>
        <v/>
      </c>
      <c r="P15" s="21" t="str">
        <f>IF('Data · Indices'!F15="","",IF('Data · Indices'!F15&lt;=t_GTI_1,1,IF('Data · Indices'!F15&lt;=t_GTI_2,2,3)))</f>
        <v/>
      </c>
      <c r="Q15" s="21">
        <f>IF('Data · Indices'!G15="","",IF('Data · Indices'!G15&lt;t_WGI_1,3,IF('Data · Indices'!G15&lt;t_WGI_2,2,1)))</f>
        <v>1</v>
      </c>
      <c r="R15" s="21">
        <f t="shared" si="5"/>
        <v>70</v>
      </c>
      <c r="S15" s="19" t="s">
        <v>120</v>
      </c>
      <c r="T15" s="38"/>
      <c r="U15" s="39"/>
    </row>
    <row r="16" spans="1:21" x14ac:dyDescent="0.2">
      <c r="A16" s="15" t="s">
        <v>121</v>
      </c>
      <c r="B16" s="15" t="s">
        <v>122</v>
      </c>
      <c r="C16" s="35" t="s">
        <v>123</v>
      </c>
      <c r="D16" s="16" t="str">
        <f t="shared" si="0"/>
        <v>Medium Risk</v>
      </c>
      <c r="E16" s="30" t="str">
        <f>IF(SUM('Data · Lists'!C16:F16)&gt;0,"Blacklist — "&amp;TRIM(IF('Data · Lists'!C16=1,"FATF blacklist; ","")&amp;IF('Data · Lists'!D16=1,"UN sanctions; ","")&amp;IF('Data · Lists'!E16=1,"home-jurisdiction sanctions; ","")&amp;IF('Data · Lists'!F16=1,"internal blacklist","")),IF(SUM('Data · Lists'!G16:L16)&gt;0,"Auto-High — "&amp;TRIM(IF('Data · Lists'!G16=1,"FATF greylist; ","")&amp;IF('Data · Lists'!H16=1,"EU high-risk; ","")&amp;IF('Data · Lists'!I16=1,"EU sanctions; ","")&amp;IF('Data · Lists'!J16=1,"UK sanctions; ","")&amp;IF('Data · Lists'!K16=1,"OFAC; ","")&amp;IF('Data · Lists'!L16=1,"Canada sanctions","")),IF(J16=0,"No index data — Manual Review",IF(K16&lt;cov_min,"Coverage below minimum — Manual Review","Index-based"&amp;IF(J16=1," (single indicator, raised one level)","")&amp;IF('Data · Lists'!M16=1," + offshore floor","")))))</f>
        <v>Index-based</v>
      </c>
      <c r="F16" s="30" t="str">
        <f t="shared" si="1"/>
        <v>Standard CDD with awareness of contextual factors.</v>
      </c>
      <c r="G16" s="11"/>
      <c r="H16" s="36"/>
      <c r="I16" s="11" t="str">
        <f>IF(SUM('Data · Lists'!C16:F16)&gt;0,"Blacklist",IF(SUM('Data · Lists'!G16:L16)&gt;0,"High Risk",IF(J16=0,"Manual Review",IF(K16&lt;cov_min,"Manual Review",INDEX(Cfg_Ratings,MIN(3,MAX(IF('Data · Lists'!M16=1,off_floor,1),IF(J16=1,IF(L16&lt;band_L,1,IF(L16&lt;band_M,2,3))+1,IF(L16&lt;band_L,1,IF(L16&lt;band_M,2,3))))))))))</f>
        <v>Medium Risk</v>
      </c>
      <c r="J16" s="11">
        <f t="shared" si="2"/>
        <v>5</v>
      </c>
      <c r="K16" s="17">
        <f t="shared" si="3"/>
        <v>1</v>
      </c>
      <c r="L16" s="18">
        <f t="shared" si="4"/>
        <v>1.8</v>
      </c>
      <c r="M16" s="11">
        <f>IF('Data · Indices'!C16="","",IF('Data · Indices'!C16&lt;=t_Basel_1,1,IF('Data · Indices'!C16&lt;=t_Basel_2,2,3)))</f>
        <v>2</v>
      </c>
      <c r="N16" s="11">
        <f>IF('Data · Indices'!D16="","",IF('Data · Indices'!D16&lt;=t_FSI_1,1,IF('Data · Indices'!D16&lt;=t_FSI_2,2,3)))</f>
        <v>1</v>
      </c>
      <c r="O16" s="11">
        <f>IF('Data · Indices'!E16="","",IF('Data · Indices'!E16&lt;=t_CPI_1,3,IF('Data · Indices'!E16&lt;=t_CPI_2,2,1)))</f>
        <v>3</v>
      </c>
      <c r="P16" s="11">
        <f>IF('Data · Indices'!F16="","",IF('Data · Indices'!F16&lt;=t_GTI_1,1,IF('Data · Indices'!F16&lt;=t_GTI_2,2,3)))</f>
        <v>1</v>
      </c>
      <c r="Q16" s="11">
        <f>IF('Data · Indices'!G16="","",IF('Data · Indices'!G16&lt;t_WGI_1,3,IF('Data · Indices'!G16&lt;t_WGI_2,2,1)))</f>
        <v>2</v>
      </c>
      <c r="R16" s="11">
        <f t="shared" si="5"/>
        <v>100</v>
      </c>
      <c r="S16" s="15" t="s">
        <v>124</v>
      </c>
      <c r="T16" s="30"/>
      <c r="U16" s="36"/>
    </row>
    <row r="17" spans="1:21" x14ac:dyDescent="0.2">
      <c r="A17" s="19" t="s">
        <v>125</v>
      </c>
      <c r="B17" s="19" t="s">
        <v>126</v>
      </c>
      <c r="C17" s="37" t="s">
        <v>127</v>
      </c>
      <c r="D17" s="20" t="str">
        <f t="shared" si="0"/>
        <v>Low Risk</v>
      </c>
      <c r="E17" s="38" t="str">
        <f>IF(SUM('Data · Lists'!C17:F17)&gt;0,"Blacklist — "&amp;TRIM(IF('Data · Lists'!C17=1,"FATF blacklist; ","")&amp;IF('Data · Lists'!D17=1,"UN sanctions; ","")&amp;IF('Data · Lists'!E17=1,"home-jurisdiction sanctions; ","")&amp;IF('Data · Lists'!F17=1,"internal blacklist","")),IF(SUM('Data · Lists'!G17:L17)&gt;0,"Auto-High — "&amp;TRIM(IF('Data · Lists'!G17=1,"FATF greylist; ","")&amp;IF('Data · Lists'!H17=1,"EU high-risk; ","")&amp;IF('Data · Lists'!I17=1,"EU sanctions; ","")&amp;IF('Data · Lists'!J17=1,"UK sanctions; ","")&amp;IF('Data · Lists'!K17=1,"OFAC; ","")&amp;IF('Data · Lists'!L17=1,"Canada sanctions","")),IF(J17=0,"No index data — Manual Review",IF(K17&lt;cov_min,"Coverage below minimum — Manual Review","Index-based"&amp;IF(J17=1," (single indicator, raised one level)","")&amp;IF('Data · Lists'!M17=1," + offshore floor","")))))</f>
        <v>Index-based</v>
      </c>
      <c r="F17" s="38" t="str">
        <f t="shared" si="1"/>
        <v>Simplified measures where permitted, subject to Compliance confirmation.</v>
      </c>
      <c r="G17" s="21"/>
      <c r="H17" s="39"/>
      <c r="I17" s="21" t="str">
        <f>IF(SUM('Data · Lists'!C17:F17)&gt;0,"Blacklist",IF(SUM('Data · Lists'!G17:L17)&gt;0,"High Risk",IF(J17=0,"Manual Review",IF(K17&lt;cov_min,"Manual Review",INDEX(Cfg_Ratings,MIN(3,MAX(IF('Data · Lists'!M17=1,off_floor,1),IF(J17=1,IF(L17&lt;band_L,1,IF(L17&lt;band_M,2,3))+1,IF(L17&lt;band_L,1,IF(L17&lt;band_M,2,3))))))))))</f>
        <v>Low Risk</v>
      </c>
      <c r="J17" s="21">
        <f t="shared" si="2"/>
        <v>4</v>
      </c>
      <c r="K17" s="22">
        <f t="shared" si="3"/>
        <v>0.8</v>
      </c>
      <c r="L17" s="23">
        <f t="shared" si="4"/>
        <v>1.4375</v>
      </c>
      <c r="M17" s="21">
        <f>IF('Data · Indices'!C17="","",IF('Data · Indices'!C17&lt;=t_Basel_1,1,IF('Data · Indices'!C17&lt;=t_Basel_2,2,3)))</f>
        <v>1</v>
      </c>
      <c r="N17" s="21" t="str">
        <f>IF('Data · Indices'!D17="","",IF('Data · Indices'!D17&lt;=t_FSI_1,1,IF('Data · Indices'!D17&lt;=t_FSI_2,2,3)))</f>
        <v/>
      </c>
      <c r="O17" s="21">
        <f>IF('Data · Indices'!E17="","",IF('Data · Indices'!E17&lt;=t_CPI_1,3,IF('Data · Indices'!E17&lt;=t_CPI_2,2,1)))</f>
        <v>2</v>
      </c>
      <c r="P17" s="21">
        <f>IF('Data · Indices'!F17="","",IF('Data · Indices'!F17&lt;=t_GTI_1,1,IF('Data · Indices'!F17&lt;=t_GTI_2,2,3)))</f>
        <v>1</v>
      </c>
      <c r="Q17" s="21">
        <f>IF('Data · Indices'!G17="","",IF('Data · Indices'!G17&lt;t_WGI_1,3,IF('Data · Indices'!G17&lt;t_WGI_2,2,1)))</f>
        <v>3</v>
      </c>
      <c r="R17" s="21">
        <f t="shared" si="5"/>
        <v>80</v>
      </c>
      <c r="S17" s="19" t="s">
        <v>128</v>
      </c>
      <c r="T17" s="38"/>
      <c r="U17" s="39"/>
    </row>
    <row r="18" spans="1:21" x14ac:dyDescent="0.2">
      <c r="A18" s="15" t="s">
        <v>129</v>
      </c>
      <c r="B18" s="15" t="s">
        <v>130</v>
      </c>
      <c r="C18" s="35" t="s">
        <v>131</v>
      </c>
      <c r="D18" s="16" t="str">
        <f t="shared" si="0"/>
        <v>Manual Review</v>
      </c>
      <c r="E18" s="30" t="str">
        <f>IF(SUM('Data · Lists'!C18:F18)&gt;0,"Blacklist — "&amp;TRIM(IF('Data · Lists'!C18=1,"FATF blacklist; ","")&amp;IF('Data · Lists'!D18=1,"UN sanctions; ","")&amp;IF('Data · Lists'!E18=1,"home-jurisdiction sanctions; ","")&amp;IF('Data · Lists'!F18=1,"internal blacklist","")),IF(SUM('Data · Lists'!G18:L18)&gt;0,"Auto-High — "&amp;TRIM(IF('Data · Lists'!G18=1,"FATF greylist; ","")&amp;IF('Data · Lists'!H18=1,"EU high-risk; ","")&amp;IF('Data · Lists'!I18=1,"EU sanctions; ","")&amp;IF('Data · Lists'!J18=1,"UK sanctions; ","")&amp;IF('Data · Lists'!K18=1,"OFAC; ","")&amp;IF('Data · Lists'!L18=1,"Canada sanctions","")),IF(J18=0,"No index data — Manual Review",IF(K18&lt;cov_min,"Coverage below minimum — Manual Review","Index-based"&amp;IF(J18=1," (single indicator, raised one level)","")&amp;IF('Data · Lists'!M18=1," + offshore floor","")))))</f>
        <v>Coverage below minimum — Manual Review</v>
      </c>
      <c r="F18" s="30" t="str">
        <f t="shared" si="1"/>
        <v>No automatic rating. Compliance must determine and document the rating.</v>
      </c>
      <c r="G18" s="11"/>
      <c r="H18" s="36"/>
      <c r="I18" s="11" t="str">
        <f>IF(SUM('Data · Lists'!C18:F18)&gt;0,"Blacklist",IF(SUM('Data · Lists'!G18:L18)&gt;0,"High Risk",IF(J18=0,"Manual Review",IF(K18&lt;cov_min,"Manual Review",INDEX(Cfg_Ratings,MIN(3,MAX(IF('Data · Lists'!M18=1,off_floor,1),IF(J18=1,IF(L18&lt;band_L,1,IF(L18&lt;band_M,2,3))+1,IF(L18&lt;band_L,1,IF(L18&lt;band_M,2,3))))))))))</f>
        <v>Manual Review</v>
      </c>
      <c r="J18" s="11">
        <f t="shared" si="2"/>
        <v>2</v>
      </c>
      <c r="K18" s="17">
        <f t="shared" si="3"/>
        <v>0.3</v>
      </c>
      <c r="L18" s="18">
        <f t="shared" si="4"/>
        <v>1.6666666666666667</v>
      </c>
      <c r="M18" s="11" t="str">
        <f>IF('Data · Indices'!C18="","",IF('Data · Indices'!C18&lt;=t_Basel_1,1,IF('Data · Indices'!C18&lt;=t_Basel_2,2,3)))</f>
        <v/>
      </c>
      <c r="N18" s="11">
        <f>IF('Data · Indices'!D18="","",IF('Data · Indices'!D18&lt;=t_FSI_1,1,IF('Data · Indices'!D18&lt;=t_FSI_2,2,3)))</f>
        <v>2</v>
      </c>
      <c r="O18" s="11" t="str">
        <f>IF('Data · Indices'!E18="","",IF('Data · Indices'!E18&lt;=t_CPI_1,3,IF('Data · Indices'!E18&lt;=t_CPI_2,2,1)))</f>
        <v/>
      </c>
      <c r="P18" s="11" t="str">
        <f>IF('Data · Indices'!F18="","",IF('Data · Indices'!F18&lt;=t_GTI_1,1,IF('Data · Indices'!F18&lt;=t_GTI_2,2,3)))</f>
        <v/>
      </c>
      <c r="Q18" s="11">
        <f>IF('Data · Indices'!G18="","",IF('Data · Indices'!G18&lt;t_WGI_1,3,IF('Data · Indices'!G18&lt;t_WGI_2,2,1)))</f>
        <v>1</v>
      </c>
      <c r="R18" s="11">
        <f t="shared" si="5"/>
        <v>30</v>
      </c>
      <c r="S18" s="15" t="s">
        <v>132</v>
      </c>
      <c r="T18" s="30"/>
      <c r="U18" s="36"/>
    </row>
    <row r="19" spans="1:21" x14ac:dyDescent="0.2">
      <c r="A19" s="19" t="s">
        <v>133</v>
      </c>
      <c r="B19" s="19" t="s">
        <v>134</v>
      </c>
      <c r="C19" s="37" t="s">
        <v>135</v>
      </c>
      <c r="D19" s="20" t="str">
        <f t="shared" si="0"/>
        <v>Low Risk</v>
      </c>
      <c r="E19" s="38" t="str">
        <f>IF(SUM('Data · Lists'!C19:F19)&gt;0,"Blacklist — "&amp;TRIM(IF('Data · Lists'!C19=1,"FATF blacklist; ","")&amp;IF('Data · Lists'!D19=1,"UN sanctions; ","")&amp;IF('Data · Lists'!E19=1,"home-jurisdiction sanctions; ","")&amp;IF('Data · Lists'!F19=1,"internal blacklist","")),IF(SUM('Data · Lists'!G19:L19)&gt;0,"Auto-High — "&amp;TRIM(IF('Data · Lists'!G19=1,"FATF greylist; ","")&amp;IF('Data · Lists'!H19=1,"EU high-risk; ","")&amp;IF('Data · Lists'!I19=1,"EU sanctions; ","")&amp;IF('Data · Lists'!J19=1,"UK sanctions; ","")&amp;IF('Data · Lists'!K19=1,"OFAC; ","")&amp;IF('Data · Lists'!L19=1,"Canada sanctions","")),IF(J19=0,"No index data — Manual Review",IF(K19&lt;cov_min,"Coverage below minimum — Manual Review","Index-based"&amp;IF(J19=1," (single indicator, raised one level)","")&amp;IF('Data · Lists'!M19=1," + offshore floor","")))))</f>
        <v>Index-based</v>
      </c>
      <c r="F19" s="38" t="str">
        <f t="shared" si="1"/>
        <v>Simplified measures where permitted, subject to Compliance confirmation.</v>
      </c>
      <c r="G19" s="21"/>
      <c r="H19" s="39"/>
      <c r="I19" s="21" t="str">
        <f>IF(SUM('Data · Lists'!C19:F19)&gt;0,"Blacklist",IF(SUM('Data · Lists'!G19:L19)&gt;0,"High Risk",IF(J19=0,"Manual Review",IF(K19&lt;cov_min,"Manual Review",INDEX(Cfg_Ratings,MIN(3,MAX(IF('Data · Lists'!M19=1,off_floor,1),IF(J19=1,IF(L19&lt;band_L,1,IF(L19&lt;band_M,2,3))+1,IF(L19&lt;band_L,1,IF(L19&lt;band_M,2,3))))))))))</f>
        <v>Low Risk</v>
      </c>
      <c r="J19" s="21">
        <f t="shared" si="2"/>
        <v>5</v>
      </c>
      <c r="K19" s="22">
        <f t="shared" si="3"/>
        <v>1</v>
      </c>
      <c r="L19" s="23">
        <f t="shared" si="4"/>
        <v>1.55</v>
      </c>
      <c r="M19" s="21">
        <f>IF('Data · Indices'!C19="","",IF('Data · Indices'!C19&lt;=t_Basel_1,1,IF('Data · Indices'!C19&lt;=t_Basel_2,2,3)))</f>
        <v>2</v>
      </c>
      <c r="N19" s="21">
        <f>IF('Data · Indices'!D19="","",IF('Data · Indices'!D19&lt;=t_FSI_1,1,IF('Data · Indices'!D19&lt;=t_FSI_2,2,3)))</f>
        <v>1</v>
      </c>
      <c r="O19" s="21">
        <f>IF('Data · Indices'!E19="","",IF('Data · Indices'!E19&lt;=t_CPI_1,3,IF('Data · Indices'!E19&lt;=t_CPI_2,2,1)))</f>
        <v>1</v>
      </c>
      <c r="P19" s="21">
        <f>IF('Data · Indices'!F19="","",IF('Data · Indices'!F19&lt;=t_GTI_1,1,IF('Data · Indices'!F19&lt;=t_GTI_2,2,3)))</f>
        <v>2</v>
      </c>
      <c r="Q19" s="21">
        <f>IF('Data · Indices'!G19="","",IF('Data · Indices'!G19&lt;t_WGI_1,3,IF('Data · Indices'!G19&lt;t_WGI_2,2,1)))</f>
        <v>1</v>
      </c>
      <c r="R19" s="21">
        <f t="shared" si="5"/>
        <v>100</v>
      </c>
      <c r="S19" s="19" t="s">
        <v>136</v>
      </c>
      <c r="T19" s="38"/>
      <c r="U19" s="39"/>
    </row>
    <row r="20" spans="1:21" x14ac:dyDescent="0.2">
      <c r="A20" s="15" t="s">
        <v>137</v>
      </c>
      <c r="B20" s="15" t="s">
        <v>138</v>
      </c>
      <c r="C20" s="35" t="s">
        <v>139</v>
      </c>
      <c r="D20" s="16" t="str">
        <f t="shared" si="0"/>
        <v>Low Risk</v>
      </c>
      <c r="E20" s="30" t="str">
        <f>IF(SUM('Data · Lists'!C20:F20)&gt;0,"Blacklist — "&amp;TRIM(IF('Data · Lists'!C20=1,"FATF blacklist; ","")&amp;IF('Data · Lists'!D20=1,"UN sanctions; ","")&amp;IF('Data · Lists'!E20=1,"home-jurisdiction sanctions; ","")&amp;IF('Data · Lists'!F20=1,"internal blacklist","")),IF(SUM('Data · Lists'!G20:L20)&gt;0,"Auto-High — "&amp;TRIM(IF('Data · Lists'!G20=1,"FATF greylist; ","")&amp;IF('Data · Lists'!H20=1,"EU high-risk; ","")&amp;IF('Data · Lists'!I20=1,"EU sanctions; ","")&amp;IF('Data · Lists'!J20=1,"UK sanctions; ","")&amp;IF('Data · Lists'!K20=1,"OFAC; ","")&amp;IF('Data · Lists'!L20=1,"Canada sanctions","")),IF(J20=0,"No index data — Manual Review",IF(K20&lt;cov_min,"Coverage below minimum — Manual Review","Index-based"&amp;IF(J20=1," (single indicator, raised one level)","")&amp;IF('Data · Lists'!M20=1," + offshore floor","")))))</f>
        <v>Index-based</v>
      </c>
      <c r="F20" s="30" t="str">
        <f t="shared" si="1"/>
        <v>Simplified measures where permitted, subject to Compliance confirmation.</v>
      </c>
      <c r="G20" s="11"/>
      <c r="H20" s="36"/>
      <c r="I20" s="11" t="str">
        <f>IF(SUM('Data · Lists'!C20:F20)&gt;0,"Blacklist",IF(SUM('Data · Lists'!G20:L20)&gt;0,"High Risk",IF(J20=0,"Manual Review",IF(K20&lt;cov_min,"Manual Review",INDEX(Cfg_Ratings,MIN(3,MAX(IF('Data · Lists'!M20=1,off_floor,1),IF(J20=1,IF(L20&lt;band_L,1,IF(L20&lt;band_M,2,3))+1,IF(L20&lt;band_L,1,IF(L20&lt;band_M,2,3))))))))))</f>
        <v>Low Risk</v>
      </c>
      <c r="J20" s="11">
        <f t="shared" si="2"/>
        <v>5</v>
      </c>
      <c r="K20" s="17">
        <f t="shared" si="3"/>
        <v>1</v>
      </c>
      <c r="L20" s="18">
        <f t="shared" si="4"/>
        <v>1.5</v>
      </c>
      <c r="M20" s="11">
        <f>IF('Data · Indices'!C20="","",IF('Data · Indices'!C20&lt;=t_Basel_1,1,IF('Data · Indices'!C20&lt;=t_Basel_2,2,3)))</f>
        <v>2</v>
      </c>
      <c r="N20" s="11">
        <f>IF('Data · Indices'!D20="","",IF('Data · Indices'!D20&lt;=t_FSI_1,1,IF('Data · Indices'!D20&lt;=t_FSI_2,2,3)))</f>
        <v>1</v>
      </c>
      <c r="O20" s="11">
        <f>IF('Data · Indices'!E20="","",IF('Data · Indices'!E20&lt;=t_CPI_1,3,IF('Data · Indices'!E20&lt;=t_CPI_2,2,1)))</f>
        <v>1</v>
      </c>
      <c r="P20" s="11">
        <f>IF('Data · Indices'!F20="","",IF('Data · Indices'!F20&lt;=t_GTI_1,1,IF('Data · Indices'!F20&lt;=t_GTI_2,2,3)))</f>
        <v>1</v>
      </c>
      <c r="Q20" s="11">
        <f>IF('Data · Indices'!G20="","",IF('Data · Indices'!G20&lt;t_WGI_1,3,IF('Data · Indices'!G20&lt;t_WGI_2,2,1)))</f>
        <v>2</v>
      </c>
      <c r="R20" s="11">
        <f t="shared" si="5"/>
        <v>100</v>
      </c>
      <c r="S20" s="15" t="s">
        <v>140</v>
      </c>
      <c r="T20" s="30"/>
      <c r="U20" s="36"/>
    </row>
    <row r="21" spans="1:21" x14ac:dyDescent="0.2">
      <c r="A21" s="19" t="s">
        <v>141</v>
      </c>
      <c r="B21" s="19" t="s">
        <v>142</v>
      </c>
      <c r="C21" s="37" t="s">
        <v>143</v>
      </c>
      <c r="D21" s="20" t="str">
        <f t="shared" si="0"/>
        <v>Medium Risk</v>
      </c>
      <c r="E21" s="38" t="str">
        <f>IF(SUM('Data · Lists'!C21:F21)&gt;0,"Blacklist — "&amp;TRIM(IF('Data · Lists'!C21=1,"FATF blacklist; ","")&amp;IF('Data · Lists'!D21=1,"UN sanctions; ","")&amp;IF('Data · Lists'!E21=1,"home-jurisdiction sanctions; ","")&amp;IF('Data · Lists'!F21=1,"internal blacklist","")),IF(SUM('Data · Lists'!G21:L21)&gt;0,"Auto-High — "&amp;TRIM(IF('Data · Lists'!G21=1,"FATF greylist; ","")&amp;IF('Data · Lists'!H21=1,"EU high-risk; ","")&amp;IF('Data · Lists'!I21=1,"EU sanctions; ","")&amp;IF('Data · Lists'!J21=1,"UK sanctions; ","")&amp;IF('Data · Lists'!K21=1,"OFAC; ","")&amp;IF('Data · Lists'!L21=1,"Canada sanctions","")),IF(J21=0,"No index data — Manual Review",IF(K21&lt;cov_min,"Coverage below minimum — Manual Review","Index-based"&amp;IF(J21=1," (single indicator, raised one level)","")&amp;IF('Data · Lists'!M21=1," + offshore floor","")))))</f>
        <v>Index-based</v>
      </c>
      <c r="F21" s="38" t="str">
        <f t="shared" si="1"/>
        <v>Standard CDD with awareness of contextual factors.</v>
      </c>
      <c r="G21" s="21"/>
      <c r="H21" s="39"/>
      <c r="I21" s="21" t="str">
        <f>IF(SUM('Data · Lists'!C21:F21)&gt;0,"Blacklist",IF(SUM('Data · Lists'!G21:L21)&gt;0,"High Risk",IF(J21=0,"Manual Review",IF(K21&lt;cov_min,"Manual Review",INDEX(Cfg_Ratings,MIN(3,MAX(IF('Data · Lists'!M21=1,off_floor,1),IF(J21=1,IF(L21&lt;band_L,1,IF(L21&lt;band_M,2,3))+1,IF(L21&lt;band_L,1,IF(L21&lt;band_M,2,3))))))))))</f>
        <v>Medium Risk</v>
      </c>
      <c r="J21" s="21">
        <f t="shared" si="2"/>
        <v>4</v>
      </c>
      <c r="K21" s="22">
        <f t="shared" si="3"/>
        <v>0.8</v>
      </c>
      <c r="L21" s="23">
        <f t="shared" si="4"/>
        <v>2</v>
      </c>
      <c r="M21" s="21">
        <f>IF('Data · Indices'!C21="","",IF('Data · Indices'!C21&lt;=t_Basel_1,1,IF('Data · Indices'!C21&lt;=t_Basel_2,2,3)))</f>
        <v>2</v>
      </c>
      <c r="N21" s="21" t="str">
        <f>IF('Data · Indices'!D21="","",IF('Data · Indices'!D21&lt;=t_FSI_1,1,IF('Data · Indices'!D21&lt;=t_FSI_2,2,3)))</f>
        <v/>
      </c>
      <c r="O21" s="21">
        <f>IF('Data · Indices'!E21="","",IF('Data · Indices'!E21&lt;=t_CPI_1,3,IF('Data · Indices'!E21&lt;=t_CPI_2,2,1)))</f>
        <v>3</v>
      </c>
      <c r="P21" s="21">
        <f>IF('Data · Indices'!F21="","",IF('Data · Indices'!F21&lt;=t_GTI_1,1,IF('Data · Indices'!F21&lt;=t_GTI_2,2,3)))</f>
        <v>1</v>
      </c>
      <c r="Q21" s="21">
        <f>IF('Data · Indices'!G21="","",IF('Data · Indices'!G21&lt;t_WGI_1,3,IF('Data · Indices'!G21&lt;t_WGI_2,2,1)))</f>
        <v>2</v>
      </c>
      <c r="R21" s="21">
        <f t="shared" si="5"/>
        <v>80</v>
      </c>
      <c r="S21" s="19" t="s">
        <v>144</v>
      </c>
      <c r="T21" s="38"/>
      <c r="U21" s="39"/>
    </row>
    <row r="22" spans="1:21" x14ac:dyDescent="0.2">
      <c r="A22" s="15" t="s">
        <v>145</v>
      </c>
      <c r="B22" s="15" t="s">
        <v>146</v>
      </c>
      <c r="C22" s="35" t="s">
        <v>147</v>
      </c>
      <c r="D22" s="16" t="str">
        <f t="shared" si="0"/>
        <v>Medium Risk</v>
      </c>
      <c r="E22" s="30" t="str">
        <f>IF(SUM('Data · Lists'!C22:F22)&gt;0,"Blacklist — "&amp;TRIM(IF('Data · Lists'!C22=1,"FATF blacklist; ","")&amp;IF('Data · Lists'!D22=1,"UN sanctions; ","")&amp;IF('Data · Lists'!E22=1,"home-jurisdiction sanctions; ","")&amp;IF('Data · Lists'!F22=1,"internal blacklist","")),IF(SUM('Data · Lists'!G22:L22)&gt;0,"Auto-High — "&amp;TRIM(IF('Data · Lists'!G22=1,"FATF greylist; ","")&amp;IF('Data · Lists'!H22=1,"EU high-risk; ","")&amp;IF('Data · Lists'!I22=1,"EU sanctions; ","")&amp;IF('Data · Lists'!J22=1,"UK sanctions; ","")&amp;IF('Data · Lists'!K22=1,"OFAC; ","")&amp;IF('Data · Lists'!L22=1,"Canada sanctions","")),IF(J22=0,"No index data — Manual Review",IF(K22&lt;cov_min,"Coverage below minimum — Manual Review","Index-based"&amp;IF(J22=1," (single indicator, raised one level)","")&amp;IF('Data · Lists'!M22=1," + offshore floor","")))))</f>
        <v>Index-based + offshore floor</v>
      </c>
      <c r="F22" s="30" t="str">
        <f t="shared" si="1"/>
        <v>Standard CDD with awareness of contextual factors.</v>
      </c>
      <c r="G22" s="11"/>
      <c r="H22" s="36"/>
      <c r="I22" s="11" t="str">
        <f>IF(SUM('Data · Lists'!C22:F22)&gt;0,"Blacklist",IF(SUM('Data · Lists'!G22:L22)&gt;0,"High Risk",IF(J22=0,"Manual Review",IF(K22&lt;cov_min,"Manual Review",INDEX(Cfg_Ratings,MIN(3,MAX(IF('Data · Lists'!M22=1,off_floor,1),IF(J22=1,IF(L22&lt;band_L,1,IF(L22&lt;band_M,2,3))+1,IF(L22&lt;band_L,1,IF(L22&lt;band_M,2,3))))))))))</f>
        <v>Medium Risk</v>
      </c>
      <c r="J22" s="11">
        <f t="shared" si="2"/>
        <v>4</v>
      </c>
      <c r="K22" s="17">
        <f t="shared" si="3"/>
        <v>0.85</v>
      </c>
      <c r="L22" s="18">
        <f t="shared" si="4"/>
        <v>1.9411764705882353</v>
      </c>
      <c r="M22" s="11">
        <f>IF('Data · Indices'!C22="","",IF('Data · Indices'!C22&lt;=t_Basel_1,1,IF('Data · Indices'!C22&lt;=t_Basel_2,2,3)))</f>
        <v>2</v>
      </c>
      <c r="N22" s="11">
        <f>IF('Data · Indices'!D22="","",IF('Data · Indices'!D22&lt;=t_FSI_1,1,IF('Data · Indices'!D22&lt;=t_FSI_2,2,3)))</f>
        <v>3</v>
      </c>
      <c r="O22" s="11">
        <f>IF('Data · Indices'!E22="","",IF('Data · Indices'!E22&lt;=t_CPI_1,3,IF('Data · Indices'!E22&lt;=t_CPI_2,2,1)))</f>
        <v>1</v>
      </c>
      <c r="P22" s="11" t="str">
        <f>IF('Data · Indices'!F22="","",IF('Data · Indices'!F22&lt;=t_GTI_1,1,IF('Data · Indices'!F22&lt;=t_GTI_2,2,3)))</f>
        <v/>
      </c>
      <c r="Q22" s="11">
        <f>IF('Data · Indices'!G22="","",IF('Data · Indices'!G22&lt;t_WGI_1,3,IF('Data · Indices'!G22&lt;t_WGI_2,2,1)))</f>
        <v>1</v>
      </c>
      <c r="R22" s="11">
        <f t="shared" si="5"/>
        <v>85</v>
      </c>
      <c r="S22" s="15" t="s">
        <v>148</v>
      </c>
      <c r="T22" s="30"/>
      <c r="U22" s="36"/>
    </row>
    <row r="23" spans="1:21" x14ac:dyDescent="0.2">
      <c r="A23" s="19" t="s">
        <v>149</v>
      </c>
      <c r="B23" s="19" t="s">
        <v>150</v>
      </c>
      <c r="C23" s="37" t="s">
        <v>151</v>
      </c>
      <c r="D23" s="20" t="str">
        <f t="shared" si="0"/>
        <v>Medium Risk</v>
      </c>
      <c r="E23" s="38" t="str">
        <f>IF(SUM('Data · Lists'!C23:F23)&gt;0,"Blacklist — "&amp;TRIM(IF('Data · Lists'!C23=1,"FATF blacklist; ","")&amp;IF('Data · Lists'!D23=1,"UN sanctions; ","")&amp;IF('Data · Lists'!E23=1,"home-jurisdiction sanctions; ","")&amp;IF('Data · Lists'!F23=1,"internal blacklist","")),IF(SUM('Data · Lists'!G23:L23)&gt;0,"Auto-High — "&amp;TRIM(IF('Data · Lists'!G23=1,"FATF greylist; ","")&amp;IF('Data · Lists'!H23=1,"EU high-risk; ","")&amp;IF('Data · Lists'!I23=1,"EU sanctions; ","")&amp;IF('Data · Lists'!J23=1,"UK sanctions; ","")&amp;IF('Data · Lists'!K23=1,"OFAC; ","")&amp;IF('Data · Lists'!L23=1,"Canada sanctions","")),IF(J23=0,"No index data — Manual Review",IF(K23&lt;cov_min,"Coverage below minimum — Manual Review","Index-based"&amp;IF(J23=1," (single indicator, raised one level)","")&amp;IF('Data · Lists'!M23=1," + offshore floor","")))))</f>
        <v>Index-based + offshore floor</v>
      </c>
      <c r="F23" s="38" t="str">
        <f t="shared" si="1"/>
        <v>Standard CDD with awareness of contextual factors.</v>
      </c>
      <c r="G23" s="21"/>
      <c r="H23" s="39"/>
      <c r="I23" s="21" t="str">
        <f>IF(SUM('Data · Lists'!C23:F23)&gt;0,"Blacklist",IF(SUM('Data · Lists'!G23:L23)&gt;0,"High Risk",IF(J23=0,"Manual Review",IF(K23&lt;cov_min,"Manual Review",INDEX(Cfg_Ratings,MIN(3,MAX(IF('Data · Lists'!M23=1,off_floor,1),IF(J23=1,IF(L23&lt;band_L,1,IF(L23&lt;band_M,2,3))+1,IF(L23&lt;band_L,1,IF(L23&lt;band_M,2,3))))))))))</f>
        <v>Medium Risk</v>
      </c>
      <c r="J23" s="21">
        <f t="shared" si="2"/>
        <v>5</v>
      </c>
      <c r="K23" s="22">
        <f t="shared" si="3"/>
        <v>1</v>
      </c>
      <c r="L23" s="23">
        <f t="shared" si="4"/>
        <v>1.85</v>
      </c>
      <c r="M23" s="21">
        <f>IF('Data · Indices'!C23="","",IF('Data · Indices'!C23&lt;=t_Basel_1,1,IF('Data · Indices'!C23&lt;=t_Basel_2,2,3)))</f>
        <v>2</v>
      </c>
      <c r="N23" s="21">
        <f>IF('Data · Indices'!D23="","",IF('Data · Indices'!D23&lt;=t_FSI_1,1,IF('Data · Indices'!D23&lt;=t_FSI_2,2,3)))</f>
        <v>2</v>
      </c>
      <c r="O23" s="21">
        <f>IF('Data · Indices'!E23="","",IF('Data · Indices'!E23&lt;=t_CPI_1,3,IF('Data · Indices'!E23&lt;=t_CPI_2,2,1)))</f>
        <v>2</v>
      </c>
      <c r="P23" s="21">
        <f>IF('Data · Indices'!F23="","",IF('Data · Indices'!F23&lt;=t_GTI_1,1,IF('Data · Indices'!F23&lt;=t_GTI_2,2,3)))</f>
        <v>1</v>
      </c>
      <c r="Q23" s="21">
        <f>IF('Data · Indices'!G23="","",IF('Data · Indices'!G23&lt;t_WGI_1,3,IF('Data · Indices'!G23&lt;t_WGI_2,2,1)))</f>
        <v>2</v>
      </c>
      <c r="R23" s="21">
        <f t="shared" si="5"/>
        <v>100</v>
      </c>
      <c r="S23" s="19" t="s">
        <v>152</v>
      </c>
      <c r="T23" s="38"/>
      <c r="U23" s="39"/>
    </row>
    <row r="24" spans="1:21" x14ac:dyDescent="0.2">
      <c r="A24" s="15" t="s">
        <v>153</v>
      </c>
      <c r="B24" s="15" t="s">
        <v>154</v>
      </c>
      <c r="C24" s="35" t="s">
        <v>155</v>
      </c>
      <c r="D24" s="16" t="str">
        <f t="shared" si="0"/>
        <v>High Risk</v>
      </c>
      <c r="E24" s="30" t="str">
        <f>IF(SUM('Data · Lists'!C24:F24)&gt;0,"Blacklist — "&amp;TRIM(IF('Data · Lists'!C24=1,"FATF blacklist; ","")&amp;IF('Data · Lists'!D24=1,"UN sanctions; ","")&amp;IF('Data · Lists'!E24=1,"home-jurisdiction sanctions; ","")&amp;IF('Data · Lists'!F24=1,"internal blacklist","")),IF(SUM('Data · Lists'!G24:L24)&gt;0,"Auto-High — "&amp;TRIM(IF('Data · Lists'!G24=1,"FATF greylist; ","")&amp;IF('Data · Lists'!H24=1,"EU high-risk; ","")&amp;IF('Data · Lists'!I24=1,"EU sanctions; ","")&amp;IF('Data · Lists'!J24=1,"UK sanctions; ","")&amp;IF('Data · Lists'!K24=1,"OFAC; ","")&amp;IF('Data · Lists'!L24=1,"Canada sanctions","")),IF(J24=0,"No index data — Manual Review",IF(K24&lt;cov_min,"Coverage below minimum — Manual Review","Index-based"&amp;IF(J24=1," (single indicator, raised one level)","")&amp;IF('Data · Lists'!M24=1," + offshore floor","")))))</f>
        <v>Index-based</v>
      </c>
      <c r="F24" s="30" t="str">
        <f t="shared" si="1"/>
        <v>EDD, enhanced ongoing monitoring, management approval to onboard or continue.</v>
      </c>
      <c r="G24" s="11"/>
      <c r="H24" s="36"/>
      <c r="I24" s="11" t="str">
        <f>IF(SUM('Data · Lists'!C24:F24)&gt;0,"Blacklist",IF(SUM('Data · Lists'!G24:L24)&gt;0,"High Risk",IF(J24=0,"Manual Review",IF(K24&lt;cov_min,"Manual Review",INDEX(Cfg_Ratings,MIN(3,MAX(IF('Data · Lists'!M24=1,off_floor,1),IF(J24=1,IF(L24&lt;band_L,1,IF(L24&lt;band_M,2,3))+1,IF(L24&lt;band_L,1,IF(L24&lt;band_M,2,3))))))))))</f>
        <v>High Risk</v>
      </c>
      <c r="J24" s="11">
        <f t="shared" si="2"/>
        <v>5</v>
      </c>
      <c r="K24" s="17">
        <f t="shared" si="3"/>
        <v>1</v>
      </c>
      <c r="L24" s="18">
        <f t="shared" si="4"/>
        <v>2.4500000000000002</v>
      </c>
      <c r="M24" s="11">
        <f>IF('Data · Indices'!C24="","",IF('Data · Indices'!C24&lt;=t_Basel_1,1,IF('Data · Indices'!C24&lt;=t_Basel_2,2,3)))</f>
        <v>2</v>
      </c>
      <c r="N24" s="11">
        <f>IF('Data · Indices'!D24="","",IF('Data · Indices'!D24&lt;=t_FSI_1,1,IF('Data · Indices'!D24&lt;=t_FSI_2,2,3)))</f>
        <v>3</v>
      </c>
      <c r="O24" s="11">
        <f>IF('Data · Indices'!E24="","",IF('Data · Indices'!E24&lt;=t_CPI_1,3,IF('Data · Indices'!E24&lt;=t_CPI_2,2,1)))</f>
        <v>3</v>
      </c>
      <c r="P24" s="11">
        <f>IF('Data · Indices'!F24="","",IF('Data · Indices'!F24&lt;=t_GTI_1,1,IF('Data · Indices'!F24&lt;=t_GTI_2,2,3)))</f>
        <v>2</v>
      </c>
      <c r="Q24" s="11">
        <f>IF('Data · Indices'!G24="","",IF('Data · Indices'!G24&lt;t_WGI_1,3,IF('Data · Indices'!G24&lt;t_WGI_2,2,1)))</f>
        <v>3</v>
      </c>
      <c r="R24" s="11">
        <f t="shared" si="5"/>
        <v>100</v>
      </c>
      <c r="S24" s="15" t="s">
        <v>156</v>
      </c>
      <c r="T24" s="30"/>
      <c r="U24" s="36"/>
    </row>
    <row r="25" spans="1:21" x14ac:dyDescent="0.2">
      <c r="A25" s="19" t="s">
        <v>157</v>
      </c>
      <c r="B25" s="19" t="s">
        <v>158</v>
      </c>
      <c r="C25" s="37" t="s">
        <v>159</v>
      </c>
      <c r="D25" s="20" t="str">
        <f t="shared" si="0"/>
        <v>Medium Risk</v>
      </c>
      <c r="E25" s="38" t="str">
        <f>IF(SUM('Data · Lists'!C25:F25)&gt;0,"Blacklist — "&amp;TRIM(IF('Data · Lists'!C25=1,"FATF blacklist; ","")&amp;IF('Data · Lists'!D25=1,"UN sanctions; ","")&amp;IF('Data · Lists'!E25=1,"home-jurisdiction sanctions; ","")&amp;IF('Data · Lists'!F25=1,"internal blacklist","")),IF(SUM('Data · Lists'!G25:L25)&gt;0,"Auto-High — "&amp;TRIM(IF('Data · Lists'!G25=1,"FATF greylist; ","")&amp;IF('Data · Lists'!H25=1,"EU high-risk; ","")&amp;IF('Data · Lists'!I25=1,"EU sanctions; ","")&amp;IF('Data · Lists'!J25=1,"UK sanctions; ","")&amp;IF('Data · Lists'!K25=1,"OFAC; ","")&amp;IF('Data · Lists'!L25=1,"Canada sanctions","")),IF(J25=0,"No index data — Manual Review",IF(K25&lt;cov_min,"Coverage below minimum — Manual Review","Index-based"&amp;IF(J25=1," (single indicator, raised one level)","")&amp;IF('Data · Lists'!M25=1," + offshore floor","")))))</f>
        <v>Index-based + offshore floor</v>
      </c>
      <c r="F25" s="38" t="str">
        <f t="shared" si="1"/>
        <v>Standard CDD with awareness of contextual factors.</v>
      </c>
      <c r="G25" s="21"/>
      <c r="H25" s="39"/>
      <c r="I25" s="21" t="str">
        <f>IF(SUM('Data · Lists'!C25:F25)&gt;0,"Blacklist",IF(SUM('Data · Lists'!G25:L25)&gt;0,"High Risk",IF(J25=0,"Manual Review",IF(K25&lt;cov_min,"Manual Review",INDEX(Cfg_Ratings,MIN(3,MAX(IF('Data · Lists'!M25=1,off_floor,1),IF(J25=1,IF(L25&lt;band_L,1,IF(L25&lt;band_M,2,3))+1,IF(L25&lt;band_L,1,IF(L25&lt;band_M,2,3))))))))))</f>
        <v>Medium Risk</v>
      </c>
      <c r="J25" s="21">
        <f t="shared" si="2"/>
        <v>4</v>
      </c>
      <c r="K25" s="22">
        <f t="shared" si="3"/>
        <v>0.85</v>
      </c>
      <c r="L25" s="23">
        <f t="shared" si="4"/>
        <v>1.9411764705882353</v>
      </c>
      <c r="M25" s="21">
        <f>IF('Data · Indices'!C25="","",IF('Data · Indices'!C25&lt;=t_Basel_1,1,IF('Data · Indices'!C25&lt;=t_Basel_2,2,3)))</f>
        <v>2</v>
      </c>
      <c r="N25" s="21">
        <f>IF('Data · Indices'!D25="","",IF('Data · Indices'!D25&lt;=t_FSI_1,1,IF('Data · Indices'!D25&lt;=t_FSI_2,2,3)))</f>
        <v>3</v>
      </c>
      <c r="O25" s="21">
        <f>IF('Data · Indices'!E25="","",IF('Data · Indices'!E25&lt;=t_CPI_1,3,IF('Data · Indices'!E25&lt;=t_CPI_2,2,1)))</f>
        <v>1</v>
      </c>
      <c r="P25" s="21" t="str">
        <f>IF('Data · Indices'!F25="","",IF('Data · Indices'!F25&lt;=t_GTI_1,1,IF('Data · Indices'!F25&lt;=t_GTI_2,2,3)))</f>
        <v/>
      </c>
      <c r="Q25" s="21">
        <f>IF('Data · Indices'!G25="","",IF('Data · Indices'!G25&lt;t_WGI_1,3,IF('Data · Indices'!G25&lt;t_WGI_2,2,1)))</f>
        <v>1</v>
      </c>
      <c r="R25" s="21">
        <f t="shared" si="5"/>
        <v>85</v>
      </c>
      <c r="S25" s="19" t="s">
        <v>160</v>
      </c>
      <c r="T25" s="38"/>
      <c r="U25" s="39"/>
    </row>
    <row r="26" spans="1:21" x14ac:dyDescent="0.2">
      <c r="A26" s="15" t="s">
        <v>161</v>
      </c>
      <c r="B26" s="15" t="s">
        <v>162</v>
      </c>
      <c r="C26" s="35" t="s">
        <v>163</v>
      </c>
      <c r="D26" s="16" t="str">
        <f t="shared" si="0"/>
        <v>High Risk</v>
      </c>
      <c r="E26" s="30" t="str">
        <f>IF(SUM('Data · Lists'!C26:F26)&gt;0,"Blacklist — "&amp;TRIM(IF('Data · Lists'!C26=1,"FATF blacklist; ","")&amp;IF('Data · Lists'!D26=1,"UN sanctions; ","")&amp;IF('Data · Lists'!E26=1,"home-jurisdiction sanctions; ","")&amp;IF('Data · Lists'!F26=1,"internal blacklist","")),IF(SUM('Data · Lists'!G26:L26)&gt;0,"Auto-High — "&amp;TRIM(IF('Data · Lists'!G26=1,"FATF greylist; ","")&amp;IF('Data · Lists'!H26=1,"EU high-risk; ","")&amp;IF('Data · Lists'!I26=1,"EU sanctions; ","")&amp;IF('Data · Lists'!J26=1,"UK sanctions; ","")&amp;IF('Data · Lists'!K26=1,"OFAC; ","")&amp;IF('Data · Lists'!L26=1,"Canada sanctions","")),IF(J26=0,"No index data — Manual Review",IF(K26&lt;cov_min,"Coverage below minimum — Manual Review","Index-based"&amp;IF(J26=1," (single indicator, raised one level)","")&amp;IF('Data · Lists'!M26=1," + offshore floor","")))))</f>
        <v>Auto-High — EU sanctions; UK sanctions; OFAC; Canada sanctions</v>
      </c>
      <c r="F26" s="30" t="str">
        <f t="shared" si="1"/>
        <v>EDD, enhanced ongoing monitoring, management approval to onboard or continue.</v>
      </c>
      <c r="G26" s="11"/>
      <c r="H26" s="36"/>
      <c r="I26" s="11" t="str">
        <f>IF(SUM('Data · Lists'!C26:F26)&gt;0,"Blacklist",IF(SUM('Data · Lists'!G26:L26)&gt;0,"High Risk",IF(J26=0,"Manual Review",IF(K26&lt;cov_min,"Manual Review",INDEX(Cfg_Ratings,MIN(3,MAX(IF('Data · Lists'!M26=1,off_floor,1),IF(J26=1,IF(L26&lt;band_L,1,IF(L26&lt;band_M,2,3))+1,IF(L26&lt;band_L,1,IF(L26&lt;band_M,2,3))))))))))</f>
        <v>High Risk</v>
      </c>
      <c r="J26" s="11">
        <f t="shared" si="2"/>
        <v>4</v>
      </c>
      <c r="K26" s="17">
        <f t="shared" si="3"/>
        <v>0.8</v>
      </c>
      <c r="L26" s="18">
        <f t="shared" si="4"/>
        <v>2.125</v>
      </c>
      <c r="M26" s="11">
        <f>IF('Data · Indices'!C26="","",IF('Data · Indices'!C26&lt;=t_Basel_1,1,IF('Data · Indices'!C26&lt;=t_Basel_2,2,3)))</f>
        <v>2</v>
      </c>
      <c r="N26" s="11" t="str">
        <f>IF('Data · Indices'!D26="","",IF('Data · Indices'!D26&lt;=t_FSI_1,1,IF('Data · Indices'!D26&lt;=t_FSI_2,2,3)))</f>
        <v/>
      </c>
      <c r="O26" s="11">
        <f>IF('Data · Indices'!E26="","",IF('Data · Indices'!E26&lt;=t_CPI_1,3,IF('Data · Indices'!E26&lt;=t_CPI_2,2,1)))</f>
        <v>3</v>
      </c>
      <c r="P26" s="11">
        <f>IF('Data · Indices'!F26="","",IF('Data · Indices'!F26&lt;=t_GTI_1,1,IF('Data · Indices'!F26&lt;=t_GTI_2,2,3)))</f>
        <v>1</v>
      </c>
      <c r="Q26" s="11">
        <f>IF('Data · Indices'!G26="","",IF('Data · Indices'!G26&lt;t_WGI_1,3,IF('Data · Indices'!G26&lt;t_WGI_2,2,1)))</f>
        <v>3</v>
      </c>
      <c r="R26" s="11">
        <f t="shared" si="5"/>
        <v>80</v>
      </c>
      <c r="S26" s="15" t="s">
        <v>164</v>
      </c>
      <c r="T26" s="30"/>
      <c r="U26" s="36"/>
    </row>
    <row r="27" spans="1:21" x14ac:dyDescent="0.2">
      <c r="A27" s="19" t="s">
        <v>165</v>
      </c>
      <c r="B27" s="19" t="s">
        <v>166</v>
      </c>
      <c r="C27" s="37" t="s">
        <v>167</v>
      </c>
      <c r="D27" s="20" t="str">
        <f t="shared" si="0"/>
        <v>Low Risk</v>
      </c>
      <c r="E27" s="38" t="str">
        <f>IF(SUM('Data · Lists'!C27:F27)&gt;0,"Blacklist — "&amp;TRIM(IF('Data · Lists'!C27=1,"FATF blacklist; ","")&amp;IF('Data · Lists'!D27=1,"UN sanctions; ","")&amp;IF('Data · Lists'!E27=1,"home-jurisdiction sanctions; ","")&amp;IF('Data · Lists'!F27=1,"internal blacklist","")),IF(SUM('Data · Lists'!G27:L27)&gt;0,"Auto-High — "&amp;TRIM(IF('Data · Lists'!G27=1,"FATF greylist; ","")&amp;IF('Data · Lists'!H27=1,"EU high-risk; ","")&amp;IF('Data · Lists'!I27=1,"EU sanctions; ","")&amp;IF('Data · Lists'!J27=1,"UK sanctions; ","")&amp;IF('Data · Lists'!K27=1,"OFAC; ","")&amp;IF('Data · Lists'!L27=1,"Canada sanctions","")),IF(J27=0,"No index data — Manual Review",IF(K27&lt;cov_min,"Coverage below minimum — Manual Review","Index-based"&amp;IF(J27=1," (single indicator, raised one level)","")&amp;IF('Data · Lists'!M27=1," + offshore floor","")))))</f>
        <v>Index-based</v>
      </c>
      <c r="F27" s="38" t="str">
        <f t="shared" si="1"/>
        <v>Simplified measures where permitted, subject to Compliance confirmation.</v>
      </c>
      <c r="G27" s="21"/>
      <c r="H27" s="39"/>
      <c r="I27" s="21" t="str">
        <f>IF(SUM('Data · Lists'!C27:F27)&gt;0,"Blacklist",IF(SUM('Data · Lists'!G27:L27)&gt;0,"High Risk",IF(J27=0,"Manual Review",IF(K27&lt;cov_min,"Manual Review",INDEX(Cfg_Ratings,MIN(3,MAX(IF('Data · Lists'!M27=1,off_floor,1),IF(J27=1,IF(L27&lt;band_L,1,IF(L27&lt;band_M,2,3))+1,IF(L27&lt;band_L,1,IF(L27&lt;band_M,2,3))))))))))</f>
        <v>Low Risk</v>
      </c>
      <c r="J27" s="21">
        <f t="shared" si="2"/>
        <v>5</v>
      </c>
      <c r="K27" s="22">
        <f t="shared" si="3"/>
        <v>1</v>
      </c>
      <c r="L27" s="23">
        <f t="shared" si="4"/>
        <v>1.5</v>
      </c>
      <c r="M27" s="21">
        <f>IF('Data · Indices'!C27="","",IF('Data · Indices'!C27&lt;=t_Basel_1,1,IF('Data · Indices'!C27&lt;=t_Basel_2,2,3)))</f>
        <v>2</v>
      </c>
      <c r="N27" s="21">
        <f>IF('Data · Indices'!D27="","",IF('Data · Indices'!D27&lt;=t_FSI_1,1,IF('Data · Indices'!D27&lt;=t_FSI_2,2,3)))</f>
        <v>1</v>
      </c>
      <c r="O27" s="21">
        <f>IF('Data · Indices'!E27="","",IF('Data · Indices'!E27&lt;=t_CPI_1,3,IF('Data · Indices'!E27&lt;=t_CPI_2,2,1)))</f>
        <v>1</v>
      </c>
      <c r="P27" s="21">
        <f>IF('Data · Indices'!F27="","",IF('Data · Indices'!F27&lt;=t_GTI_1,1,IF('Data · Indices'!F27&lt;=t_GTI_2,2,3)))</f>
        <v>1</v>
      </c>
      <c r="Q27" s="21">
        <f>IF('Data · Indices'!G27="","",IF('Data · Indices'!G27&lt;t_WGI_1,3,IF('Data · Indices'!G27&lt;t_WGI_2,2,1)))</f>
        <v>2</v>
      </c>
      <c r="R27" s="21">
        <f t="shared" si="5"/>
        <v>100</v>
      </c>
      <c r="S27" s="19" t="s">
        <v>168</v>
      </c>
      <c r="T27" s="38"/>
      <c r="U27" s="39"/>
    </row>
    <row r="28" spans="1:21" x14ac:dyDescent="0.2">
      <c r="A28" s="15" t="s">
        <v>169</v>
      </c>
      <c r="B28" s="15" t="s">
        <v>170</v>
      </c>
      <c r="C28" s="35" t="s">
        <v>171</v>
      </c>
      <c r="D28" s="16" t="str">
        <f t="shared" si="0"/>
        <v>Medium Risk</v>
      </c>
      <c r="E28" s="30" t="str">
        <f>IF(SUM('Data · Lists'!C28:F28)&gt;0,"Blacklist — "&amp;TRIM(IF('Data · Lists'!C28=1,"FATF blacklist; ","")&amp;IF('Data · Lists'!D28=1,"UN sanctions; ","")&amp;IF('Data · Lists'!E28=1,"home-jurisdiction sanctions; ","")&amp;IF('Data · Lists'!F28=1,"internal blacklist","")),IF(SUM('Data · Lists'!G28:L28)&gt;0,"Auto-High — "&amp;TRIM(IF('Data · Lists'!G28=1,"FATF greylist; ","")&amp;IF('Data · Lists'!H28=1,"EU high-risk; ","")&amp;IF('Data · Lists'!I28=1,"EU sanctions; ","")&amp;IF('Data · Lists'!J28=1,"UK sanctions; ","")&amp;IF('Data · Lists'!K28=1,"OFAC; ","")&amp;IF('Data · Lists'!L28=1,"Canada sanctions","")),IF(J28=0,"No index data — Manual Review",IF(K28&lt;cov_min,"Coverage below minimum — Manual Review","Index-based"&amp;IF(J28=1," (single indicator, raised one level)","")&amp;IF('Data · Lists'!M28=1," + offshore floor","")))))</f>
        <v>Index-based + offshore floor</v>
      </c>
      <c r="F28" s="30" t="str">
        <f t="shared" si="1"/>
        <v>Standard CDD with awareness of contextual factors.</v>
      </c>
      <c r="G28" s="11"/>
      <c r="H28" s="36"/>
      <c r="I28" s="11" t="str">
        <f>IF(SUM('Data · Lists'!C28:F28)&gt;0,"Blacklist",IF(SUM('Data · Lists'!G28:L28)&gt;0,"High Risk",IF(J28=0,"Manual Review",IF(K28&lt;cov_min,"Manual Review",INDEX(Cfg_Ratings,MIN(3,MAX(IF('Data · Lists'!M28=1,off_floor,1),IF(J28=1,IF(L28&lt;band_L,1,IF(L28&lt;band_M,2,3))+1,IF(L28&lt;band_L,1,IF(L28&lt;band_M,2,3))))))))))</f>
        <v>Medium Risk</v>
      </c>
      <c r="J28" s="11">
        <f t="shared" si="2"/>
        <v>4</v>
      </c>
      <c r="K28" s="17">
        <f t="shared" si="3"/>
        <v>0.85</v>
      </c>
      <c r="L28" s="18">
        <f t="shared" si="4"/>
        <v>2.0588235294117645</v>
      </c>
      <c r="M28" s="11">
        <f>IF('Data · Indices'!C28="","",IF('Data · Indices'!C28&lt;=t_Basel_1,1,IF('Data · Indices'!C28&lt;=t_Basel_2,2,3)))</f>
        <v>2</v>
      </c>
      <c r="N28" s="11">
        <f>IF('Data · Indices'!D28="","",IF('Data · Indices'!D28&lt;=t_FSI_1,1,IF('Data · Indices'!D28&lt;=t_FSI_2,2,3)))</f>
        <v>2</v>
      </c>
      <c r="O28" s="11">
        <f>IF('Data · Indices'!E28="","",IF('Data · Indices'!E28&lt;=t_CPI_1,3,IF('Data · Indices'!E28&lt;=t_CPI_2,2,1)))</f>
        <v>3</v>
      </c>
      <c r="P28" s="11" t="str">
        <f>IF('Data · Indices'!F28="","",IF('Data · Indices'!F28&lt;=t_GTI_1,1,IF('Data · Indices'!F28&lt;=t_GTI_2,2,3)))</f>
        <v/>
      </c>
      <c r="Q28" s="11">
        <f>IF('Data · Indices'!G28="","",IF('Data · Indices'!G28&lt;t_WGI_1,3,IF('Data · Indices'!G28&lt;t_WGI_2,2,1)))</f>
        <v>1</v>
      </c>
      <c r="R28" s="11">
        <f t="shared" si="5"/>
        <v>85</v>
      </c>
      <c r="S28" s="15" t="s">
        <v>172</v>
      </c>
      <c r="T28" s="30"/>
      <c r="U28" s="36"/>
    </row>
    <row r="29" spans="1:21" x14ac:dyDescent="0.2">
      <c r="A29" s="19" t="s">
        <v>173</v>
      </c>
      <c r="B29" s="19" t="s">
        <v>174</v>
      </c>
      <c r="C29" s="37" t="s">
        <v>175</v>
      </c>
      <c r="D29" s="20" t="str">
        <f t="shared" si="0"/>
        <v>High Risk</v>
      </c>
      <c r="E29" s="38" t="str">
        <f>IF(SUM('Data · Lists'!C29:F29)&gt;0,"Blacklist — "&amp;TRIM(IF('Data · Lists'!C29=1,"FATF blacklist; ","")&amp;IF('Data · Lists'!D29=1,"UN sanctions; ","")&amp;IF('Data · Lists'!E29=1,"home-jurisdiction sanctions; ","")&amp;IF('Data · Lists'!F29=1,"internal blacklist","")),IF(SUM('Data · Lists'!G29:L29)&gt;0,"Auto-High — "&amp;TRIM(IF('Data · Lists'!G29=1,"FATF greylist; ","")&amp;IF('Data · Lists'!H29=1,"EU high-risk; ","")&amp;IF('Data · Lists'!I29=1,"EU sanctions; ","")&amp;IF('Data · Lists'!J29=1,"UK sanctions; ","")&amp;IF('Data · Lists'!K29=1,"OFAC; ","")&amp;IF('Data · Lists'!L29=1,"Canada sanctions","")),IF(J29=0,"No index data — Manual Review",IF(K29&lt;cov_min,"Coverage below minimum — Manual Review","Index-based"&amp;IF(J29=1," (single indicator, raised one level)","")&amp;IF('Data · Lists'!M29=1," + offshore floor","")))))</f>
        <v>Index-based</v>
      </c>
      <c r="F29" s="38" t="str">
        <f t="shared" si="1"/>
        <v>EDD, enhanced ongoing monitoring, management approval to onboard or continue.</v>
      </c>
      <c r="G29" s="21"/>
      <c r="H29" s="39"/>
      <c r="I29" s="21" t="str">
        <f>IF(SUM('Data · Lists'!C29:F29)&gt;0,"Blacklist",IF(SUM('Data · Lists'!G29:L29)&gt;0,"High Risk",IF(J29=0,"Manual Review",IF(K29&lt;cov_min,"Manual Review",INDEX(Cfg_Ratings,MIN(3,MAX(IF('Data · Lists'!M29=1,off_floor,1),IF(J29=1,IF(L29&lt;band_L,1,IF(L29&lt;band_M,2,3))+1,IF(L29&lt;band_L,1,IF(L29&lt;band_M,2,3))))))))))</f>
        <v>High Risk</v>
      </c>
      <c r="J29" s="21">
        <f t="shared" si="2"/>
        <v>4</v>
      </c>
      <c r="K29" s="22">
        <f t="shared" si="3"/>
        <v>0.8</v>
      </c>
      <c r="L29" s="23">
        <f t="shared" si="4"/>
        <v>2.8125</v>
      </c>
      <c r="M29" s="21">
        <f>IF('Data · Indices'!C29="","",IF('Data · Indices'!C29&lt;=t_Basel_1,1,IF('Data · Indices'!C29&lt;=t_Basel_2,2,3)))</f>
        <v>3</v>
      </c>
      <c r="N29" s="21" t="str">
        <f>IF('Data · Indices'!D29="","",IF('Data · Indices'!D29&lt;=t_FSI_1,1,IF('Data · Indices'!D29&lt;=t_FSI_2,2,3)))</f>
        <v/>
      </c>
      <c r="O29" s="21">
        <f>IF('Data · Indices'!E29="","",IF('Data · Indices'!E29&lt;=t_CPI_1,3,IF('Data · Indices'!E29&lt;=t_CPI_2,2,1)))</f>
        <v>2</v>
      </c>
      <c r="P29" s="21">
        <f>IF('Data · Indices'!F29="","",IF('Data · Indices'!F29&lt;=t_GTI_1,1,IF('Data · Indices'!F29&lt;=t_GTI_2,2,3)))</f>
        <v>3</v>
      </c>
      <c r="Q29" s="21">
        <f>IF('Data · Indices'!G29="","",IF('Data · Indices'!G29&lt;t_WGI_1,3,IF('Data · Indices'!G29&lt;t_WGI_2,2,1)))</f>
        <v>3</v>
      </c>
      <c r="R29" s="21">
        <f t="shared" si="5"/>
        <v>80</v>
      </c>
      <c r="S29" s="19" t="s">
        <v>176</v>
      </c>
      <c r="T29" s="38"/>
      <c r="U29" s="39"/>
    </row>
    <row r="30" spans="1:21" x14ac:dyDescent="0.2">
      <c r="A30" s="15" t="s">
        <v>177</v>
      </c>
      <c r="B30" s="15" t="s">
        <v>178</v>
      </c>
      <c r="C30" s="35" t="s">
        <v>179</v>
      </c>
      <c r="D30" s="16" t="str">
        <f t="shared" si="0"/>
        <v>Manual Review</v>
      </c>
      <c r="E30" s="30" t="str">
        <f>IF(SUM('Data · Lists'!C30:F30)&gt;0,"Blacklist — "&amp;TRIM(IF('Data · Lists'!C30=1,"FATF blacklist; ","")&amp;IF('Data · Lists'!D30=1,"UN sanctions; ","")&amp;IF('Data · Lists'!E30=1,"home-jurisdiction sanctions; ","")&amp;IF('Data · Lists'!F30=1,"internal blacklist","")),IF(SUM('Data · Lists'!G30:L30)&gt;0,"Auto-High — "&amp;TRIM(IF('Data · Lists'!G30=1,"FATF greylist; ","")&amp;IF('Data · Lists'!H30=1,"EU high-risk; ","")&amp;IF('Data · Lists'!I30=1,"EU sanctions; ","")&amp;IF('Data · Lists'!J30=1,"UK sanctions; ","")&amp;IF('Data · Lists'!K30=1,"OFAC; ","")&amp;IF('Data · Lists'!L30=1,"Canada sanctions","")),IF(J30=0,"No index data — Manual Review",IF(K30&lt;cov_min,"Coverage below minimum — Manual Review","Index-based"&amp;IF(J30=1," (single indicator, raised one level)","")&amp;IF('Data · Lists'!M30=1," + offshore floor","")))))</f>
        <v>Coverage below minimum — Manual Review</v>
      </c>
      <c r="F30" s="30" t="str">
        <f t="shared" si="1"/>
        <v>No automatic rating. Compliance must determine and document the rating.</v>
      </c>
      <c r="G30" s="11"/>
      <c r="H30" s="36"/>
      <c r="I30" s="11" t="str">
        <f>IF(SUM('Data · Lists'!C30:F30)&gt;0,"Blacklist",IF(SUM('Data · Lists'!G30:L30)&gt;0,"High Risk",IF(J30=0,"Manual Review",IF(K30&lt;cov_min,"Manual Review",INDEX(Cfg_Ratings,MIN(3,MAX(IF('Data · Lists'!M30=1,off_floor,1),IF(J30=1,IF(L30&lt;band_L,1,IF(L30&lt;band_M,2,3))+1,IF(L30&lt;band_L,1,IF(L30&lt;band_M,2,3))))))))))</f>
        <v>Manual Review</v>
      </c>
      <c r="J30" s="11">
        <f t="shared" si="2"/>
        <v>2</v>
      </c>
      <c r="K30" s="17">
        <f t="shared" si="3"/>
        <v>0.3</v>
      </c>
      <c r="L30" s="18">
        <f t="shared" si="4"/>
        <v>2.3333333333333335</v>
      </c>
      <c r="M30" s="11" t="str">
        <f>IF('Data · Indices'!C30="","",IF('Data · Indices'!C30&lt;=t_Basel_1,1,IF('Data · Indices'!C30&lt;=t_Basel_2,2,3)))</f>
        <v/>
      </c>
      <c r="N30" s="11">
        <f>IF('Data · Indices'!D30="","",IF('Data · Indices'!D30&lt;=t_FSI_1,1,IF('Data · Indices'!D30&lt;=t_FSI_2,2,3)))</f>
        <v>3</v>
      </c>
      <c r="O30" s="11" t="str">
        <f>IF('Data · Indices'!E30="","",IF('Data · Indices'!E30&lt;=t_CPI_1,3,IF('Data · Indices'!E30&lt;=t_CPI_2,2,1)))</f>
        <v/>
      </c>
      <c r="P30" s="11" t="str">
        <f>IF('Data · Indices'!F30="","",IF('Data · Indices'!F30&lt;=t_GTI_1,1,IF('Data · Indices'!F30&lt;=t_GTI_2,2,3)))</f>
        <v/>
      </c>
      <c r="Q30" s="11">
        <f>IF('Data · Indices'!G30="","",IF('Data · Indices'!G30&lt;t_WGI_1,3,IF('Data · Indices'!G30&lt;t_WGI_2,2,1)))</f>
        <v>1</v>
      </c>
      <c r="R30" s="11">
        <f t="shared" si="5"/>
        <v>30</v>
      </c>
      <c r="S30" s="15" t="s">
        <v>180</v>
      </c>
      <c r="T30" s="30"/>
      <c r="U30" s="36"/>
    </row>
    <row r="31" spans="1:21" x14ac:dyDescent="0.2">
      <c r="A31" s="19" t="s">
        <v>181</v>
      </c>
      <c r="B31" s="19" t="s">
        <v>182</v>
      </c>
      <c r="C31" s="37" t="s">
        <v>183</v>
      </c>
      <c r="D31" s="20" t="str">
        <f t="shared" si="0"/>
        <v>Low Risk</v>
      </c>
      <c r="E31" s="38" t="str">
        <f>IF(SUM('Data · Lists'!C31:F31)&gt;0,"Blacklist — "&amp;TRIM(IF('Data · Lists'!C31=1,"FATF blacklist; ","")&amp;IF('Data · Lists'!D31=1,"UN sanctions; ","")&amp;IF('Data · Lists'!E31=1,"home-jurisdiction sanctions; ","")&amp;IF('Data · Lists'!F31=1,"internal blacklist","")),IF(SUM('Data · Lists'!G31:L31)&gt;0,"Auto-High — "&amp;TRIM(IF('Data · Lists'!G31=1,"FATF greylist; ","")&amp;IF('Data · Lists'!H31=1,"EU high-risk; ","")&amp;IF('Data · Lists'!I31=1,"EU sanctions; ","")&amp;IF('Data · Lists'!J31=1,"UK sanctions; ","")&amp;IF('Data · Lists'!K31=1,"OFAC; ","")&amp;IF('Data · Lists'!L31=1,"Canada sanctions","")),IF(J31=0,"No index data — Manual Review",IF(K31&lt;cov_min,"Coverage below minimum — Manual Review","Index-based"&amp;IF(J31=1," (single indicator, raised one level)","")&amp;IF('Data · Lists'!M31=1," + offshore floor","")))))</f>
        <v>Index-based</v>
      </c>
      <c r="F31" s="38" t="str">
        <f t="shared" si="1"/>
        <v>Simplified measures where permitted, subject to Compliance confirmation.</v>
      </c>
      <c r="G31" s="21"/>
      <c r="H31" s="39"/>
      <c r="I31" s="21" t="str">
        <f>IF(SUM('Data · Lists'!C31:F31)&gt;0,"Blacklist",IF(SUM('Data · Lists'!G31:L31)&gt;0,"High Risk",IF(J31=0,"Manual Review",IF(K31&lt;cov_min,"Manual Review",INDEX(Cfg_Ratings,MIN(3,MAX(IF('Data · Lists'!M31=1,off_floor,1),IF(J31=1,IF(L31&lt;band_L,1,IF(L31&lt;band_M,2,3))+1,IF(L31&lt;band_L,1,IF(L31&lt;band_M,2,3))))))))))</f>
        <v>Low Risk</v>
      </c>
      <c r="J31" s="21">
        <f t="shared" si="2"/>
        <v>4</v>
      </c>
      <c r="K31" s="22">
        <f t="shared" si="3"/>
        <v>0.8</v>
      </c>
      <c r="L31" s="23">
        <f t="shared" si="4"/>
        <v>1.5</v>
      </c>
      <c r="M31" s="21">
        <f>IF('Data · Indices'!C31="","",IF('Data · Indices'!C31&lt;=t_Basel_1,1,IF('Data · Indices'!C31&lt;=t_Basel_2,2,3)))</f>
        <v>2</v>
      </c>
      <c r="N31" s="21" t="str">
        <f>IF('Data · Indices'!D31="","",IF('Data · Indices'!D31&lt;=t_FSI_1,1,IF('Data · Indices'!D31&lt;=t_FSI_2,2,3)))</f>
        <v/>
      </c>
      <c r="O31" s="21">
        <f>IF('Data · Indices'!E31="","",IF('Data · Indices'!E31&lt;=t_CPI_1,3,IF('Data · Indices'!E31&lt;=t_CPI_2,2,1)))</f>
        <v>1</v>
      </c>
      <c r="P31" s="21">
        <f>IF('Data · Indices'!F31="","",IF('Data · Indices'!F31&lt;=t_GTI_1,1,IF('Data · Indices'!F31&lt;=t_GTI_2,2,3)))</f>
        <v>1</v>
      </c>
      <c r="Q31" s="21">
        <f>IF('Data · Indices'!G31="","",IF('Data · Indices'!G31&lt;t_WGI_1,3,IF('Data · Indices'!G31&lt;t_WGI_2,2,1)))</f>
        <v>1</v>
      </c>
      <c r="R31" s="21">
        <f t="shared" si="5"/>
        <v>80</v>
      </c>
      <c r="S31" s="19" t="s">
        <v>184</v>
      </c>
      <c r="T31" s="38"/>
      <c r="U31" s="39"/>
    </row>
    <row r="32" spans="1:21" x14ac:dyDescent="0.2">
      <c r="A32" s="15" t="s">
        <v>185</v>
      </c>
      <c r="B32" s="15" t="s">
        <v>186</v>
      </c>
      <c r="C32" s="35" t="s">
        <v>187</v>
      </c>
      <c r="D32" s="16" t="str">
        <f t="shared" si="0"/>
        <v>High Risk</v>
      </c>
      <c r="E32" s="30" t="str">
        <f>IF(SUM('Data · Lists'!C32:F32)&gt;0,"Blacklist — "&amp;TRIM(IF('Data · Lists'!C32=1,"FATF blacklist; ","")&amp;IF('Data · Lists'!D32=1,"UN sanctions; ","")&amp;IF('Data · Lists'!E32=1,"home-jurisdiction sanctions; ","")&amp;IF('Data · Lists'!F32=1,"internal blacklist","")),IF(SUM('Data · Lists'!G32:L32)&gt;0,"Auto-High — "&amp;TRIM(IF('Data · Lists'!G32=1,"FATF greylist; ","")&amp;IF('Data · Lists'!H32=1,"EU high-risk; ","")&amp;IF('Data · Lists'!I32=1,"EU sanctions; ","")&amp;IF('Data · Lists'!J32=1,"UK sanctions; ","")&amp;IF('Data · Lists'!K32=1,"OFAC; ","")&amp;IF('Data · Lists'!L32=1,"Canada sanctions","")),IF(J32=0,"No index data — Manual Review",IF(K32&lt;cov_min,"Coverage below minimum — Manual Review","Index-based"&amp;IF(J32=1," (single indicator, raised one level)","")&amp;IF('Data · Lists'!M32=1," + offshore floor","")))))</f>
        <v>Auto-High — FATF greylist; EU high-risk;</v>
      </c>
      <c r="F32" s="30" t="str">
        <f t="shared" si="1"/>
        <v>EDD, enhanced ongoing monitoring, management approval to onboard or continue.</v>
      </c>
      <c r="G32" s="11"/>
      <c r="H32" s="36"/>
      <c r="I32" s="11" t="str">
        <f>IF(SUM('Data · Lists'!C32:F32)&gt;0,"Blacklist",IF(SUM('Data · Lists'!G32:L32)&gt;0,"High Risk",IF(J32=0,"Manual Review",IF(K32&lt;cov_min,"Manual Review",INDEX(Cfg_Ratings,MIN(3,MAX(IF('Data · Lists'!M32=1,off_floor,1),IF(J32=1,IF(L32&lt;band_L,1,IF(L32&lt;band_M,2,3))+1,IF(L32&lt;band_L,1,IF(L32&lt;band_M,2,3))))))))))</f>
        <v>High Risk</v>
      </c>
      <c r="J32" s="11">
        <f t="shared" si="2"/>
        <v>5</v>
      </c>
      <c r="K32" s="17">
        <f t="shared" si="3"/>
        <v>1</v>
      </c>
      <c r="L32" s="18">
        <f t="shared" si="4"/>
        <v>2.2999999999999998</v>
      </c>
      <c r="M32" s="11">
        <f>IF('Data · Indices'!C32="","",IF('Data · Indices'!C32&lt;=t_Basel_1,1,IF('Data · Indices'!C32&lt;=t_Basel_2,2,3)))</f>
        <v>2</v>
      </c>
      <c r="N32" s="11">
        <f>IF('Data · Indices'!D32="","",IF('Data · Indices'!D32&lt;=t_FSI_1,1,IF('Data · Indices'!D32&lt;=t_FSI_2,2,3)))</f>
        <v>3</v>
      </c>
      <c r="O32" s="11">
        <f>IF('Data · Indices'!E32="","",IF('Data · Indices'!E32&lt;=t_CPI_1,3,IF('Data · Indices'!E32&lt;=t_CPI_2,2,1)))</f>
        <v>3</v>
      </c>
      <c r="P32" s="11">
        <f>IF('Data · Indices'!F32="","",IF('Data · Indices'!F32&lt;=t_GTI_1,1,IF('Data · Indices'!F32&lt;=t_GTI_2,2,3)))</f>
        <v>1</v>
      </c>
      <c r="Q32" s="11">
        <f>IF('Data · Indices'!G32="","",IF('Data · Indices'!G32&lt;t_WGI_1,3,IF('Data · Indices'!G32&lt;t_WGI_2,2,1)))</f>
        <v>3</v>
      </c>
      <c r="R32" s="11">
        <f t="shared" si="5"/>
        <v>100</v>
      </c>
      <c r="S32" s="15" t="s">
        <v>188</v>
      </c>
      <c r="T32" s="30"/>
      <c r="U32" s="36"/>
    </row>
    <row r="33" spans="1:21" x14ac:dyDescent="0.2">
      <c r="A33" s="19" t="s">
        <v>189</v>
      </c>
      <c r="B33" s="19" t="s">
        <v>190</v>
      </c>
      <c r="C33" s="37" t="s">
        <v>191</v>
      </c>
      <c r="D33" s="20" t="str">
        <f t="shared" si="0"/>
        <v>Manual Review</v>
      </c>
      <c r="E33" s="38" t="str">
        <f>IF(SUM('Data · Lists'!C33:F33)&gt;0,"Blacklist — "&amp;TRIM(IF('Data · Lists'!C33=1,"FATF blacklist; ","")&amp;IF('Data · Lists'!D33=1,"UN sanctions; ","")&amp;IF('Data · Lists'!E33=1,"home-jurisdiction sanctions; ","")&amp;IF('Data · Lists'!F33=1,"internal blacklist","")),IF(SUM('Data · Lists'!G33:L33)&gt;0,"Auto-High — "&amp;TRIM(IF('Data · Lists'!G33=1,"FATF greylist; ","")&amp;IF('Data · Lists'!H33=1,"EU high-risk; ","")&amp;IF('Data · Lists'!I33=1,"EU sanctions; ","")&amp;IF('Data · Lists'!J33=1,"UK sanctions; ","")&amp;IF('Data · Lists'!K33=1,"OFAC; ","")&amp;IF('Data · Lists'!L33=1,"Canada sanctions","")),IF(J33=0,"No index data — Manual Review",IF(K33&lt;cov_min,"Coverage below minimum — Manual Review","Index-based"&amp;IF(J33=1," (single indicator, raised one level)","")&amp;IF('Data · Lists'!M33=1," + offshore floor","")))))</f>
        <v>No index data — Manual Review</v>
      </c>
      <c r="F33" s="38" t="str">
        <f t="shared" si="1"/>
        <v>No automatic rating. Compliance must determine and document the rating.</v>
      </c>
      <c r="G33" s="21"/>
      <c r="H33" s="39"/>
      <c r="I33" s="21" t="str">
        <f>IF(SUM('Data · Lists'!C33:F33)&gt;0,"Blacklist",IF(SUM('Data · Lists'!G33:L33)&gt;0,"High Risk",IF(J33=0,"Manual Review",IF(K33&lt;cov_min,"Manual Review",INDEX(Cfg_Ratings,MIN(3,MAX(IF('Data · Lists'!M33=1,off_floor,1),IF(J33=1,IF(L33&lt;band_L,1,IF(L33&lt;band_M,2,3))+1,IF(L33&lt;band_L,1,IF(L33&lt;band_M,2,3))))))))))</f>
        <v>Manual Review</v>
      </c>
      <c r="J33" s="21">
        <f t="shared" si="2"/>
        <v>0</v>
      </c>
      <c r="K33" s="22">
        <f t="shared" si="3"/>
        <v>0</v>
      </c>
      <c r="L33" s="23" t="str">
        <f t="shared" si="4"/>
        <v/>
      </c>
      <c r="M33" s="21" t="str">
        <f>IF('Data · Indices'!C33="","",IF('Data · Indices'!C33&lt;=t_Basel_1,1,IF('Data · Indices'!C33&lt;=t_Basel_2,2,3)))</f>
        <v/>
      </c>
      <c r="N33" s="21" t="str">
        <f>IF('Data · Indices'!D33="","",IF('Data · Indices'!D33&lt;=t_FSI_1,1,IF('Data · Indices'!D33&lt;=t_FSI_2,2,3)))</f>
        <v/>
      </c>
      <c r="O33" s="21" t="str">
        <f>IF('Data · Indices'!E33="","",IF('Data · Indices'!E33&lt;=t_CPI_1,3,IF('Data · Indices'!E33&lt;=t_CPI_2,2,1)))</f>
        <v/>
      </c>
      <c r="P33" s="21" t="str">
        <f>IF('Data · Indices'!F33="","",IF('Data · Indices'!F33&lt;=t_GTI_1,1,IF('Data · Indices'!F33&lt;=t_GTI_2,2,3)))</f>
        <v/>
      </c>
      <c r="Q33" s="21" t="str">
        <f>IF('Data · Indices'!G33="","",IF('Data · Indices'!G33&lt;t_WGI_1,3,IF('Data · Indices'!G33&lt;t_WGI_2,2,1)))</f>
        <v/>
      </c>
      <c r="R33" s="21">
        <f t="shared" si="5"/>
        <v>0</v>
      </c>
      <c r="S33" s="19" t="s">
        <v>192</v>
      </c>
      <c r="T33" s="38"/>
      <c r="U33" s="39"/>
    </row>
    <row r="34" spans="1:21" x14ac:dyDescent="0.2">
      <c r="A34" s="15" t="s">
        <v>193</v>
      </c>
      <c r="B34" s="15" t="s">
        <v>194</v>
      </c>
      <c r="C34" s="35" t="s">
        <v>195</v>
      </c>
      <c r="D34" s="16" t="str">
        <f t="shared" si="0"/>
        <v>High Risk</v>
      </c>
      <c r="E34" s="30" t="str">
        <f>IF(SUM('Data · Lists'!C34:F34)&gt;0,"Blacklist — "&amp;TRIM(IF('Data · Lists'!C34=1,"FATF blacklist; ","")&amp;IF('Data · Lists'!D34=1,"UN sanctions; ","")&amp;IF('Data · Lists'!E34=1,"home-jurisdiction sanctions; ","")&amp;IF('Data · Lists'!F34=1,"internal blacklist","")),IF(SUM('Data · Lists'!G34:L34)&gt;0,"Auto-High — "&amp;TRIM(IF('Data · Lists'!G34=1,"FATF greylist; ","")&amp;IF('Data · Lists'!H34=1,"EU high-risk; ","")&amp;IF('Data · Lists'!I34=1,"EU sanctions; ","")&amp;IF('Data · Lists'!J34=1,"UK sanctions; ","")&amp;IF('Data · Lists'!K34=1,"OFAC; ","")&amp;IF('Data · Lists'!L34=1,"Canada sanctions","")),IF(J34=0,"No index data — Manual Review",IF(K34&lt;cov_min,"Coverage below minimum — Manual Review","Index-based"&amp;IF(J34=1," (single indicator, raised one level)","")&amp;IF('Data · Lists'!M34=1," + offshore floor","")))))</f>
        <v>Auto-High — FATF greylist;</v>
      </c>
      <c r="F34" s="30" t="str">
        <f t="shared" si="1"/>
        <v>EDD, enhanced ongoing monitoring, management approval to onboard or continue.</v>
      </c>
      <c r="G34" s="11"/>
      <c r="H34" s="36"/>
      <c r="I34" s="11" t="str">
        <f>IF(SUM('Data · Lists'!C34:F34)&gt;0,"Blacklist",IF(SUM('Data · Lists'!G34:L34)&gt;0,"High Risk",IF(J34=0,"Manual Review",IF(K34&lt;cov_min,"Manual Review",INDEX(Cfg_Ratings,MIN(3,MAX(IF('Data · Lists'!M34=1,off_floor,1),IF(J34=1,IF(L34&lt;band_L,1,IF(L34&lt;band_M,2,3))+1,IF(L34&lt;band_L,1,IF(L34&lt;band_M,2,3))))))))))</f>
        <v>High Risk</v>
      </c>
      <c r="J34" s="11">
        <f t="shared" si="2"/>
        <v>4</v>
      </c>
      <c r="K34" s="17">
        <f t="shared" si="3"/>
        <v>0.8</v>
      </c>
      <c r="L34" s="18">
        <f t="shared" si="4"/>
        <v>2.125</v>
      </c>
      <c r="M34" s="11">
        <f>IF('Data · Indices'!C34="","",IF('Data · Indices'!C34&lt;=t_Basel_1,1,IF('Data · Indices'!C34&lt;=t_Basel_2,2,3)))</f>
        <v>2</v>
      </c>
      <c r="N34" s="11" t="str">
        <f>IF('Data · Indices'!D34="","",IF('Data · Indices'!D34&lt;=t_FSI_1,1,IF('Data · Indices'!D34&lt;=t_FSI_2,2,3)))</f>
        <v/>
      </c>
      <c r="O34" s="11">
        <f>IF('Data · Indices'!E34="","",IF('Data · Indices'!E34&lt;=t_CPI_1,3,IF('Data · Indices'!E34&lt;=t_CPI_2,2,1)))</f>
        <v>3</v>
      </c>
      <c r="P34" s="11">
        <f>IF('Data · Indices'!F34="","",IF('Data · Indices'!F34&lt;=t_GTI_1,1,IF('Data · Indices'!F34&lt;=t_GTI_2,2,3)))</f>
        <v>1</v>
      </c>
      <c r="Q34" s="11">
        <f>IF('Data · Indices'!G34="","",IF('Data · Indices'!G34&lt;t_WGI_1,3,IF('Data · Indices'!G34&lt;t_WGI_2,2,1)))</f>
        <v>3</v>
      </c>
      <c r="R34" s="11">
        <f t="shared" si="5"/>
        <v>80</v>
      </c>
      <c r="S34" s="15" t="s">
        <v>196</v>
      </c>
      <c r="T34" s="30"/>
      <c r="U34" s="36"/>
    </row>
    <row r="35" spans="1:21" x14ac:dyDescent="0.2">
      <c r="A35" s="19" t="s">
        <v>197</v>
      </c>
      <c r="B35" s="19" t="s">
        <v>198</v>
      </c>
      <c r="C35" s="37" t="s">
        <v>199</v>
      </c>
      <c r="D35" s="20" t="str">
        <f t="shared" si="0"/>
        <v>Low Risk</v>
      </c>
      <c r="E35" s="38" t="str">
        <f>IF(SUM('Data · Lists'!C35:F35)&gt;0,"Blacklist — "&amp;TRIM(IF('Data · Lists'!C35=1,"FATF blacklist; ","")&amp;IF('Data · Lists'!D35=1,"UN sanctions; ","")&amp;IF('Data · Lists'!E35=1,"home-jurisdiction sanctions; ","")&amp;IF('Data · Lists'!F35=1,"internal blacklist","")),IF(SUM('Data · Lists'!G35:L35)&gt;0,"Auto-High — "&amp;TRIM(IF('Data · Lists'!G35=1,"FATF greylist; ","")&amp;IF('Data · Lists'!H35=1,"EU high-risk; ","")&amp;IF('Data · Lists'!I35=1,"EU sanctions; ","")&amp;IF('Data · Lists'!J35=1,"UK sanctions; ","")&amp;IF('Data · Lists'!K35=1,"OFAC; ","")&amp;IF('Data · Lists'!L35=1,"Canada sanctions","")),IF(J35=0,"No index data — Manual Review",IF(K35&lt;cov_min,"Coverage below minimum — Manual Review","Index-based"&amp;IF(J35=1," (single indicator, raised one level)","")&amp;IF('Data · Lists'!M35=1," + offshore floor","")))))</f>
        <v>Index-based</v>
      </c>
      <c r="F35" s="38" t="str">
        <f t="shared" si="1"/>
        <v>Simplified measures where permitted, subject to Compliance confirmation.</v>
      </c>
      <c r="G35" s="21"/>
      <c r="H35" s="39"/>
      <c r="I35" s="21" t="str">
        <f>IF(SUM('Data · Lists'!C35:F35)&gt;0,"Blacklist",IF(SUM('Data · Lists'!G35:L35)&gt;0,"High Risk",IF(J35=0,"Manual Review",IF(K35&lt;cov_min,"Manual Review",INDEX(Cfg_Ratings,MIN(3,MAX(IF('Data · Lists'!M35=1,off_floor,1),IF(J35=1,IF(L35&lt;band_L,1,IF(L35&lt;band_M,2,3))+1,IF(L35&lt;band_L,1,IF(L35&lt;band_M,2,3))))))))))</f>
        <v>Low Risk</v>
      </c>
      <c r="J35" s="21">
        <f t="shared" si="2"/>
        <v>5</v>
      </c>
      <c r="K35" s="22">
        <f t="shared" si="3"/>
        <v>1</v>
      </c>
      <c r="L35" s="23">
        <f t="shared" si="4"/>
        <v>1.55</v>
      </c>
      <c r="M35" s="21">
        <f>IF('Data · Indices'!C35="","",IF('Data · Indices'!C35&lt;=t_Basel_1,1,IF('Data · Indices'!C35&lt;=t_Basel_2,2,3)))</f>
        <v>2</v>
      </c>
      <c r="N35" s="21">
        <f>IF('Data · Indices'!D35="","",IF('Data · Indices'!D35&lt;=t_FSI_1,1,IF('Data · Indices'!D35&lt;=t_FSI_2,2,3)))</f>
        <v>1</v>
      </c>
      <c r="O35" s="21">
        <f>IF('Data · Indices'!E35="","",IF('Data · Indices'!E35&lt;=t_CPI_1,3,IF('Data · Indices'!E35&lt;=t_CPI_2,2,1)))</f>
        <v>2</v>
      </c>
      <c r="P35" s="21">
        <f>IF('Data · Indices'!F35="","",IF('Data · Indices'!F35&lt;=t_GTI_1,1,IF('Data · Indices'!F35&lt;=t_GTI_2,2,3)))</f>
        <v>1</v>
      </c>
      <c r="Q35" s="21">
        <f>IF('Data · Indices'!G35="","",IF('Data · Indices'!G35&lt;t_WGI_1,3,IF('Data · Indices'!G35&lt;t_WGI_2,2,1)))</f>
        <v>1</v>
      </c>
      <c r="R35" s="21">
        <f t="shared" si="5"/>
        <v>100</v>
      </c>
      <c r="S35" s="19" t="s">
        <v>200</v>
      </c>
      <c r="T35" s="38"/>
      <c r="U35" s="39"/>
    </row>
    <row r="36" spans="1:21" x14ac:dyDescent="0.2">
      <c r="A36" s="15" t="s">
        <v>201</v>
      </c>
      <c r="B36" s="15" t="s">
        <v>202</v>
      </c>
      <c r="C36" s="35" t="s">
        <v>203</v>
      </c>
      <c r="D36" s="16" t="str">
        <f t="shared" si="0"/>
        <v>Manual Review</v>
      </c>
      <c r="E36" s="30" t="str">
        <f>IF(SUM('Data · Lists'!C36:F36)&gt;0,"Blacklist — "&amp;TRIM(IF('Data · Lists'!C36=1,"FATF blacklist; ","")&amp;IF('Data · Lists'!D36=1,"UN sanctions; ","")&amp;IF('Data · Lists'!E36=1,"home-jurisdiction sanctions; ","")&amp;IF('Data · Lists'!F36=1,"internal blacklist","")),IF(SUM('Data · Lists'!G36:L36)&gt;0,"Auto-High — "&amp;TRIM(IF('Data · Lists'!G36=1,"FATF greylist; ","")&amp;IF('Data · Lists'!H36=1,"EU high-risk; ","")&amp;IF('Data · Lists'!I36=1,"EU sanctions; ","")&amp;IF('Data · Lists'!J36=1,"UK sanctions; ","")&amp;IF('Data · Lists'!K36=1,"OFAC; ","")&amp;IF('Data · Lists'!L36=1,"Canada sanctions","")),IF(J36=0,"No index data — Manual Review",IF(K36&lt;cov_min,"Coverage below minimum — Manual Review","Index-based"&amp;IF(J36=1," (single indicator, raised one level)","")&amp;IF('Data · Lists'!M36=1," + offshore floor","")))))</f>
        <v>No index data — Manual Review</v>
      </c>
      <c r="F36" s="30" t="str">
        <f t="shared" si="1"/>
        <v>No automatic rating. Compliance must determine and document the rating.</v>
      </c>
      <c r="G36" s="11"/>
      <c r="H36" s="36"/>
      <c r="I36" s="11" t="str">
        <f>IF(SUM('Data · Lists'!C36:F36)&gt;0,"Blacklist",IF(SUM('Data · Lists'!G36:L36)&gt;0,"High Risk",IF(J36=0,"Manual Review",IF(K36&lt;cov_min,"Manual Review",INDEX(Cfg_Ratings,MIN(3,MAX(IF('Data · Lists'!M36=1,off_floor,1),IF(J36=1,IF(L36&lt;band_L,1,IF(L36&lt;band_M,2,3))+1,IF(L36&lt;band_L,1,IF(L36&lt;band_M,2,3))))))))))</f>
        <v>Manual Review</v>
      </c>
      <c r="J36" s="11">
        <f t="shared" si="2"/>
        <v>0</v>
      </c>
      <c r="K36" s="17">
        <f t="shared" si="3"/>
        <v>0</v>
      </c>
      <c r="L36" s="18" t="str">
        <f t="shared" si="4"/>
        <v/>
      </c>
      <c r="M36" s="11" t="str">
        <f>IF('Data · Indices'!C36="","",IF('Data · Indices'!C36&lt;=t_Basel_1,1,IF('Data · Indices'!C36&lt;=t_Basel_2,2,3)))</f>
        <v/>
      </c>
      <c r="N36" s="11" t="str">
        <f>IF('Data · Indices'!D36="","",IF('Data · Indices'!D36&lt;=t_FSI_1,1,IF('Data · Indices'!D36&lt;=t_FSI_2,2,3)))</f>
        <v/>
      </c>
      <c r="O36" s="11" t="str">
        <f>IF('Data · Indices'!E36="","",IF('Data · Indices'!E36&lt;=t_CPI_1,3,IF('Data · Indices'!E36&lt;=t_CPI_2,2,1)))</f>
        <v/>
      </c>
      <c r="P36" s="11" t="str">
        <f>IF('Data · Indices'!F36="","",IF('Data · Indices'!F36&lt;=t_GTI_1,1,IF('Data · Indices'!F36&lt;=t_GTI_2,2,3)))</f>
        <v/>
      </c>
      <c r="Q36" s="11" t="str">
        <f>IF('Data · Indices'!G36="","",IF('Data · Indices'!G36&lt;t_WGI_1,3,IF('Data · Indices'!G36&lt;t_WGI_2,2,1)))</f>
        <v/>
      </c>
      <c r="R36" s="11">
        <f t="shared" si="5"/>
        <v>0</v>
      </c>
      <c r="S36" s="15" t="s">
        <v>204</v>
      </c>
      <c r="T36" s="30"/>
      <c r="U36" s="36"/>
    </row>
    <row r="37" spans="1:21" x14ac:dyDescent="0.2">
      <c r="A37" s="19" t="s">
        <v>205</v>
      </c>
      <c r="B37" s="19" t="s">
        <v>206</v>
      </c>
      <c r="C37" s="37" t="s">
        <v>207</v>
      </c>
      <c r="D37" s="20" t="str">
        <f t="shared" si="0"/>
        <v>Medium Risk</v>
      </c>
      <c r="E37" s="38" t="str">
        <f>IF(SUM('Data · Lists'!C37:F37)&gt;0,"Blacklist — "&amp;TRIM(IF('Data · Lists'!C37=1,"FATF blacklist; ","")&amp;IF('Data · Lists'!D37=1,"UN sanctions; ","")&amp;IF('Data · Lists'!E37=1,"home-jurisdiction sanctions; ","")&amp;IF('Data · Lists'!F37=1,"internal blacklist","")),IF(SUM('Data · Lists'!G37:L37)&gt;0,"Auto-High — "&amp;TRIM(IF('Data · Lists'!G37=1,"FATF greylist; ","")&amp;IF('Data · Lists'!H37=1,"EU high-risk; ","")&amp;IF('Data · Lists'!I37=1,"EU sanctions; ","")&amp;IF('Data · Lists'!J37=1,"UK sanctions; ","")&amp;IF('Data · Lists'!K37=1,"OFAC; ","")&amp;IF('Data · Lists'!L37=1,"Canada sanctions","")),IF(J37=0,"No index data — Manual Review",IF(K37&lt;cov_min,"Coverage below minimum — Manual Review","Index-based"&amp;IF(J37=1," (single indicator, raised one level)","")&amp;IF('Data · Lists'!M37=1," + offshore floor","")))))</f>
        <v>Index-based</v>
      </c>
      <c r="F37" s="38" t="str">
        <f t="shared" si="1"/>
        <v>Standard CDD with awareness of contextual factors.</v>
      </c>
      <c r="G37" s="21"/>
      <c r="H37" s="39"/>
      <c r="I37" s="21" t="str">
        <f>IF(SUM('Data · Lists'!C37:F37)&gt;0,"Blacklist",IF(SUM('Data · Lists'!G37:L37)&gt;0,"High Risk",IF(J37=0,"Manual Review",IF(K37&lt;cov_min,"Manual Review",INDEX(Cfg_Ratings,MIN(3,MAX(IF('Data · Lists'!M37=1,off_floor,1),IF(J37=1,IF(L37&lt;band_L,1,IF(L37&lt;band_M,2,3))+1,IF(L37&lt;band_L,1,IF(L37&lt;band_M,2,3))))))))))</f>
        <v>Medium Risk</v>
      </c>
      <c r="J37" s="21">
        <f t="shared" si="2"/>
        <v>5</v>
      </c>
      <c r="K37" s="22">
        <f t="shared" si="3"/>
        <v>1</v>
      </c>
      <c r="L37" s="23">
        <f t="shared" si="4"/>
        <v>1.9</v>
      </c>
      <c r="M37" s="21">
        <f>IF('Data · Indices'!C37="","",IF('Data · Indices'!C37&lt;=t_Basel_1,1,IF('Data · Indices'!C37&lt;=t_Basel_2,2,3)))</f>
        <v>2</v>
      </c>
      <c r="N37" s="21">
        <f>IF('Data · Indices'!D37="","",IF('Data · Indices'!D37&lt;=t_FSI_1,1,IF('Data · Indices'!D37&lt;=t_FSI_2,2,3)))</f>
        <v>1</v>
      </c>
      <c r="O37" s="21">
        <f>IF('Data · Indices'!E37="","",IF('Data · Indices'!E37&lt;=t_CPI_1,3,IF('Data · Indices'!E37&lt;=t_CPI_2,2,1)))</f>
        <v>3</v>
      </c>
      <c r="P37" s="21">
        <f>IF('Data · Indices'!F37="","",IF('Data · Indices'!F37&lt;=t_GTI_1,1,IF('Data · Indices'!F37&lt;=t_GTI_2,2,3)))</f>
        <v>1</v>
      </c>
      <c r="Q37" s="21">
        <f>IF('Data · Indices'!G37="","",IF('Data · Indices'!G37&lt;t_WGI_1,3,IF('Data · Indices'!G37&lt;t_WGI_2,2,1)))</f>
        <v>3</v>
      </c>
      <c r="R37" s="21">
        <f t="shared" si="5"/>
        <v>100</v>
      </c>
      <c r="S37" s="19" t="s">
        <v>208</v>
      </c>
      <c r="T37" s="38"/>
      <c r="U37" s="39"/>
    </row>
    <row r="38" spans="1:21" x14ac:dyDescent="0.2">
      <c r="A38" s="15" t="s">
        <v>209</v>
      </c>
      <c r="B38" s="15" t="s">
        <v>210</v>
      </c>
      <c r="C38" s="35" t="s">
        <v>211</v>
      </c>
      <c r="D38" s="16" t="str">
        <f t="shared" si="0"/>
        <v>Manual Review</v>
      </c>
      <c r="E38" s="30" t="str">
        <f>IF(SUM('Data · Lists'!C38:F38)&gt;0,"Blacklist — "&amp;TRIM(IF('Data · Lists'!C38=1,"FATF blacklist; ","")&amp;IF('Data · Lists'!D38=1,"UN sanctions; ","")&amp;IF('Data · Lists'!E38=1,"home-jurisdiction sanctions; ","")&amp;IF('Data · Lists'!F38=1,"internal blacklist","")),IF(SUM('Data · Lists'!G38:L38)&gt;0,"Auto-High — "&amp;TRIM(IF('Data · Lists'!G38=1,"FATF greylist; ","")&amp;IF('Data · Lists'!H38=1,"EU high-risk; ","")&amp;IF('Data · Lists'!I38=1,"EU sanctions; ","")&amp;IF('Data · Lists'!J38=1,"UK sanctions; ","")&amp;IF('Data · Lists'!K38=1,"OFAC; ","")&amp;IF('Data · Lists'!L38=1,"Canada sanctions","")),IF(J38=0,"No index data — Manual Review",IF(K38&lt;cov_min,"Coverage below minimum — Manual Review","Index-based"&amp;IF(J38=1," (single indicator, raised one level)","")&amp;IF('Data · Lists'!M38=1," + offshore floor","")))))</f>
        <v>No index data — Manual Review</v>
      </c>
      <c r="F38" s="30" t="str">
        <f t="shared" si="1"/>
        <v>No automatic rating. Compliance must determine and document the rating.</v>
      </c>
      <c r="G38" s="11"/>
      <c r="H38" s="36"/>
      <c r="I38" s="11" t="str">
        <f>IF(SUM('Data · Lists'!C38:F38)&gt;0,"Blacklist",IF(SUM('Data · Lists'!G38:L38)&gt;0,"High Risk",IF(J38=0,"Manual Review",IF(K38&lt;cov_min,"Manual Review",INDEX(Cfg_Ratings,MIN(3,MAX(IF('Data · Lists'!M38=1,off_floor,1),IF(J38=1,IF(L38&lt;band_L,1,IF(L38&lt;band_M,2,3))+1,IF(L38&lt;band_L,1,IF(L38&lt;band_M,2,3))))))))))</f>
        <v>Manual Review</v>
      </c>
      <c r="J38" s="11">
        <f t="shared" si="2"/>
        <v>0</v>
      </c>
      <c r="K38" s="17">
        <f t="shared" si="3"/>
        <v>0</v>
      </c>
      <c r="L38" s="18" t="str">
        <f t="shared" si="4"/>
        <v/>
      </c>
      <c r="M38" s="11" t="str">
        <f>IF('Data · Indices'!C38="","",IF('Data · Indices'!C38&lt;=t_Basel_1,1,IF('Data · Indices'!C38&lt;=t_Basel_2,2,3)))</f>
        <v/>
      </c>
      <c r="N38" s="11" t="str">
        <f>IF('Data · Indices'!D38="","",IF('Data · Indices'!D38&lt;=t_FSI_1,1,IF('Data · Indices'!D38&lt;=t_FSI_2,2,3)))</f>
        <v/>
      </c>
      <c r="O38" s="11" t="str">
        <f>IF('Data · Indices'!E38="","",IF('Data · Indices'!E38&lt;=t_CPI_1,3,IF('Data · Indices'!E38&lt;=t_CPI_2,2,1)))</f>
        <v/>
      </c>
      <c r="P38" s="11" t="str">
        <f>IF('Data · Indices'!F38="","",IF('Data · Indices'!F38&lt;=t_GTI_1,1,IF('Data · Indices'!F38&lt;=t_GTI_2,2,3)))</f>
        <v/>
      </c>
      <c r="Q38" s="11" t="str">
        <f>IF('Data · Indices'!G38="","",IF('Data · Indices'!G38&lt;t_WGI_1,3,IF('Data · Indices'!G38&lt;t_WGI_2,2,1)))</f>
        <v/>
      </c>
      <c r="R38" s="11">
        <f t="shared" si="5"/>
        <v>0</v>
      </c>
      <c r="S38" s="15" t="s">
        <v>212</v>
      </c>
      <c r="T38" s="30"/>
      <c r="U38" s="36"/>
    </row>
    <row r="39" spans="1:21" x14ac:dyDescent="0.2">
      <c r="A39" s="19" t="s">
        <v>213</v>
      </c>
      <c r="B39" s="19" t="s">
        <v>214</v>
      </c>
      <c r="C39" s="37" t="s">
        <v>215</v>
      </c>
      <c r="D39" s="20" t="str">
        <f t="shared" si="0"/>
        <v>Medium Risk</v>
      </c>
      <c r="E39" s="38" t="str">
        <f>IF(SUM('Data · Lists'!C39:F39)&gt;0,"Blacklist — "&amp;TRIM(IF('Data · Lists'!C39=1,"FATF blacklist; ","")&amp;IF('Data · Lists'!D39=1,"UN sanctions; ","")&amp;IF('Data · Lists'!E39=1,"home-jurisdiction sanctions; ","")&amp;IF('Data · Lists'!F39=1,"internal blacklist","")),IF(SUM('Data · Lists'!G39:L39)&gt;0,"Auto-High — "&amp;TRIM(IF('Data · Lists'!G39=1,"FATF greylist; ","")&amp;IF('Data · Lists'!H39=1,"EU high-risk; ","")&amp;IF('Data · Lists'!I39=1,"EU sanctions; ","")&amp;IF('Data · Lists'!J39=1,"UK sanctions; ","")&amp;IF('Data · Lists'!K39=1,"OFAC; ","")&amp;IF('Data · Lists'!L39=1,"Canada sanctions","")),IF(J39=0,"No index data — Manual Review",IF(K39&lt;cov_min,"Coverage below minimum — Manual Review","Index-based"&amp;IF(J39=1," (single indicator, raised one level)","")&amp;IF('Data · Lists'!M39=1," + offshore floor","")))))</f>
        <v>Index-based</v>
      </c>
      <c r="F39" s="38" t="str">
        <f t="shared" si="1"/>
        <v>Standard CDD with awareness of contextual factors.</v>
      </c>
      <c r="G39" s="21"/>
      <c r="H39" s="39"/>
      <c r="I39" s="21" t="str">
        <f>IF(SUM('Data · Lists'!C39:F39)&gt;0,"Blacklist",IF(SUM('Data · Lists'!G39:L39)&gt;0,"High Risk",IF(J39=0,"Manual Review",IF(K39&lt;cov_min,"Manual Review",INDEX(Cfg_Ratings,MIN(3,MAX(IF('Data · Lists'!M39=1,off_floor,1),IF(J39=1,IF(L39&lt;band_L,1,IF(L39&lt;band_M,2,3))+1,IF(L39&lt;band_L,1,IF(L39&lt;band_M,2,3))))))))))</f>
        <v>Medium Risk</v>
      </c>
      <c r="J39" s="21">
        <f t="shared" si="2"/>
        <v>4</v>
      </c>
      <c r="K39" s="22">
        <f t="shared" si="3"/>
        <v>0.85</v>
      </c>
      <c r="L39" s="23">
        <f t="shared" si="4"/>
        <v>1.9411764705882353</v>
      </c>
      <c r="M39" s="21">
        <f>IF('Data · Indices'!C39="","",IF('Data · Indices'!C39&lt;=t_Basel_1,1,IF('Data · Indices'!C39&lt;=t_Basel_2,2,3)))</f>
        <v>2</v>
      </c>
      <c r="N39" s="21">
        <f>IF('Data · Indices'!D39="","",IF('Data · Indices'!D39&lt;=t_FSI_1,1,IF('Data · Indices'!D39&lt;=t_FSI_2,2,3)))</f>
        <v>3</v>
      </c>
      <c r="O39" s="21">
        <f>IF('Data · Indices'!E39="","",IF('Data · Indices'!E39&lt;=t_CPI_1,3,IF('Data · Indices'!E39&lt;=t_CPI_2,2,1)))</f>
        <v>1</v>
      </c>
      <c r="P39" s="21" t="str">
        <f>IF('Data · Indices'!F39="","",IF('Data · Indices'!F39&lt;=t_GTI_1,1,IF('Data · Indices'!F39&lt;=t_GTI_2,2,3)))</f>
        <v/>
      </c>
      <c r="Q39" s="21">
        <f>IF('Data · Indices'!G39="","",IF('Data · Indices'!G39&lt;t_WGI_1,3,IF('Data · Indices'!G39&lt;t_WGI_2,2,1)))</f>
        <v>1</v>
      </c>
      <c r="R39" s="21">
        <f t="shared" si="5"/>
        <v>85</v>
      </c>
      <c r="S39" s="19" t="s">
        <v>216</v>
      </c>
      <c r="T39" s="38"/>
      <c r="U39" s="39"/>
    </row>
    <row r="40" spans="1:21" x14ac:dyDescent="0.2">
      <c r="A40" s="15" t="s">
        <v>217</v>
      </c>
      <c r="B40" s="15" t="s">
        <v>218</v>
      </c>
      <c r="C40" s="35" t="s">
        <v>219</v>
      </c>
      <c r="D40" s="16" t="str">
        <f t="shared" si="0"/>
        <v>High Risk</v>
      </c>
      <c r="E40" s="30" t="str">
        <f>IF(SUM('Data · Lists'!C40:F40)&gt;0,"Blacklist — "&amp;TRIM(IF('Data · Lists'!C40=1,"FATF blacklist; ","")&amp;IF('Data · Lists'!D40=1,"UN sanctions; ","")&amp;IF('Data · Lists'!E40=1,"home-jurisdiction sanctions; ","")&amp;IF('Data · Lists'!F40=1,"internal blacklist","")),IF(SUM('Data · Lists'!G40:L40)&gt;0,"Auto-High — "&amp;TRIM(IF('Data · Lists'!G40=1,"FATF greylist; ","")&amp;IF('Data · Lists'!H40=1,"EU high-risk; ","")&amp;IF('Data · Lists'!I40=1,"EU sanctions; ","")&amp;IF('Data · Lists'!J40=1,"UK sanctions; ","")&amp;IF('Data · Lists'!K40=1,"OFAC; ","")&amp;IF('Data · Lists'!L40=1,"Canada sanctions","")),IF(J40=0,"No index data — Manual Review",IF(K40&lt;cov_min,"Coverage below minimum — Manual Review","Index-based"&amp;IF(J40=1," (single indicator, raised one level)","")&amp;IF('Data · Lists'!M40=1," + offshore floor","")))))</f>
        <v>Auto-High — FATF greylist;</v>
      </c>
      <c r="F40" s="30" t="str">
        <f t="shared" si="1"/>
        <v>EDD, enhanced ongoing monitoring, management approval to onboard or continue.</v>
      </c>
      <c r="G40" s="11"/>
      <c r="H40" s="36"/>
      <c r="I40" s="11" t="str">
        <f>IF(SUM('Data · Lists'!C40:F40)&gt;0,"Blacklist",IF(SUM('Data · Lists'!G40:L40)&gt;0,"High Risk",IF(J40=0,"Manual Review",IF(K40&lt;cov_min,"Manual Review",INDEX(Cfg_Ratings,MIN(3,MAX(IF('Data · Lists'!M40=1,off_floor,1),IF(J40=1,IF(L40&lt;band_L,1,IF(L40&lt;band_M,2,3))+1,IF(L40&lt;band_L,1,IF(L40&lt;band_M,2,3))))))))))</f>
        <v>High Risk</v>
      </c>
      <c r="J40" s="11">
        <f t="shared" si="2"/>
        <v>5</v>
      </c>
      <c r="K40" s="17">
        <f t="shared" si="3"/>
        <v>1</v>
      </c>
      <c r="L40" s="18">
        <f t="shared" si="4"/>
        <v>1.65</v>
      </c>
      <c r="M40" s="11">
        <f>IF('Data · Indices'!C40="","",IF('Data · Indices'!C40&lt;=t_Basel_1,1,IF('Data · Indices'!C40&lt;=t_Basel_2,2,3)))</f>
        <v>2</v>
      </c>
      <c r="N40" s="11">
        <f>IF('Data · Indices'!D40="","",IF('Data · Indices'!D40&lt;=t_FSI_1,1,IF('Data · Indices'!D40&lt;=t_FSI_2,2,3)))</f>
        <v>1</v>
      </c>
      <c r="O40" s="11">
        <f>IF('Data · Indices'!E40="","",IF('Data · Indices'!E40&lt;=t_CPI_1,3,IF('Data · Indices'!E40&lt;=t_CPI_2,2,1)))</f>
        <v>2</v>
      </c>
      <c r="P40" s="11">
        <f>IF('Data · Indices'!F40="","",IF('Data · Indices'!F40&lt;=t_GTI_1,1,IF('Data · Indices'!F40&lt;=t_GTI_2,2,3)))</f>
        <v>1</v>
      </c>
      <c r="Q40" s="11">
        <f>IF('Data · Indices'!G40="","",IF('Data · Indices'!G40&lt;t_WGI_1,3,IF('Data · Indices'!G40&lt;t_WGI_2,2,1)))</f>
        <v>2</v>
      </c>
      <c r="R40" s="11">
        <f t="shared" si="5"/>
        <v>100</v>
      </c>
      <c r="S40" s="15" t="s">
        <v>220</v>
      </c>
      <c r="T40" s="30"/>
      <c r="U40" s="36"/>
    </row>
    <row r="41" spans="1:21" x14ac:dyDescent="0.2">
      <c r="A41" s="19" t="s">
        <v>221</v>
      </c>
      <c r="B41" s="19" t="s">
        <v>222</v>
      </c>
      <c r="C41" s="37" t="s">
        <v>223</v>
      </c>
      <c r="D41" s="20" t="str">
        <f t="shared" si="0"/>
        <v>Medium Risk</v>
      </c>
      <c r="E41" s="38" t="str">
        <f>IF(SUM('Data · Lists'!C41:F41)&gt;0,"Blacklist — "&amp;TRIM(IF('Data · Lists'!C41=1,"FATF blacklist; ","")&amp;IF('Data · Lists'!D41=1,"UN sanctions; ","")&amp;IF('Data · Lists'!E41=1,"home-jurisdiction sanctions; ","")&amp;IF('Data · Lists'!F41=1,"internal blacklist","")),IF(SUM('Data · Lists'!G41:L41)&gt;0,"Auto-High — "&amp;TRIM(IF('Data · Lists'!G41=1,"FATF greylist; ","")&amp;IF('Data · Lists'!H41=1,"EU high-risk; ","")&amp;IF('Data · Lists'!I41=1,"EU sanctions; ","")&amp;IF('Data · Lists'!J41=1,"UK sanctions; ","")&amp;IF('Data · Lists'!K41=1,"OFAC; ","")&amp;IF('Data · Lists'!L41=1,"Canada sanctions","")),IF(J41=0,"No index data — Manual Review",IF(K41&lt;cov_min,"Coverage below minimum — Manual Review","Index-based"&amp;IF(J41=1," (single indicator, raised one level)","")&amp;IF('Data · Lists'!M41=1," + offshore floor","")))))</f>
        <v>Index-based</v>
      </c>
      <c r="F41" s="38" t="str">
        <f t="shared" si="1"/>
        <v>Standard CDD with awareness of contextual factors.</v>
      </c>
      <c r="G41" s="21"/>
      <c r="H41" s="39"/>
      <c r="I41" s="21" t="str">
        <f>IF(SUM('Data · Lists'!C41:F41)&gt;0,"Blacklist",IF(SUM('Data · Lists'!G41:L41)&gt;0,"High Risk",IF(J41=0,"Manual Review",IF(K41&lt;cov_min,"Manual Review",INDEX(Cfg_Ratings,MIN(3,MAX(IF('Data · Lists'!M41=1,off_floor,1),IF(J41=1,IF(L41&lt;band_L,1,IF(L41&lt;band_M,2,3))+1,IF(L41&lt;band_L,1,IF(L41&lt;band_M,2,3))))))))))</f>
        <v>Medium Risk</v>
      </c>
      <c r="J41" s="21">
        <f t="shared" si="2"/>
        <v>4</v>
      </c>
      <c r="K41" s="22">
        <f t="shared" si="3"/>
        <v>0.8</v>
      </c>
      <c r="L41" s="23">
        <f t="shared" si="4"/>
        <v>2.3125</v>
      </c>
      <c r="M41" s="21">
        <f>IF('Data · Indices'!C41="","",IF('Data · Indices'!C41&lt;=t_Basel_1,1,IF('Data · Indices'!C41&lt;=t_Basel_2,2,3)))</f>
        <v>2</v>
      </c>
      <c r="N41" s="21" t="str">
        <f>IF('Data · Indices'!D41="","",IF('Data · Indices'!D41&lt;=t_FSI_1,1,IF('Data · Indices'!D41&lt;=t_FSI_2,2,3)))</f>
        <v/>
      </c>
      <c r="O41" s="21">
        <f>IF('Data · Indices'!E41="","",IF('Data · Indices'!E41&lt;=t_CPI_1,3,IF('Data · Indices'!E41&lt;=t_CPI_2,2,1)))</f>
        <v>2</v>
      </c>
      <c r="P41" s="21">
        <f>IF('Data · Indices'!F41="","",IF('Data · Indices'!F41&lt;=t_GTI_1,1,IF('Data · Indices'!F41&lt;=t_GTI_2,2,3)))</f>
        <v>3</v>
      </c>
      <c r="Q41" s="21">
        <f>IF('Data · Indices'!G41="","",IF('Data · Indices'!G41&lt;t_WGI_1,3,IF('Data · Indices'!G41&lt;t_WGI_2,2,1)))</f>
        <v>3</v>
      </c>
      <c r="R41" s="21">
        <f t="shared" si="5"/>
        <v>80</v>
      </c>
      <c r="S41" s="19" t="s">
        <v>224</v>
      </c>
      <c r="T41" s="38"/>
      <c r="U41" s="39"/>
    </row>
    <row r="42" spans="1:21" x14ac:dyDescent="0.2">
      <c r="A42" s="15" t="s">
        <v>225</v>
      </c>
      <c r="B42" s="15" t="s">
        <v>226</v>
      </c>
      <c r="C42" s="35" t="s">
        <v>227</v>
      </c>
      <c r="D42" s="16" t="str">
        <f t="shared" si="0"/>
        <v>Manual Review</v>
      </c>
      <c r="E42" s="30" t="str">
        <f>IF(SUM('Data · Lists'!C42:F42)&gt;0,"Blacklist — "&amp;TRIM(IF('Data · Lists'!C42=1,"FATF blacklist; ","")&amp;IF('Data · Lists'!D42=1,"UN sanctions; ","")&amp;IF('Data · Lists'!E42=1,"home-jurisdiction sanctions; ","")&amp;IF('Data · Lists'!F42=1,"internal blacklist","")),IF(SUM('Data · Lists'!G42:L42)&gt;0,"Auto-High — "&amp;TRIM(IF('Data · Lists'!G42=1,"FATF greylist; ","")&amp;IF('Data · Lists'!H42=1,"EU high-risk; ","")&amp;IF('Data · Lists'!I42=1,"EU sanctions; ","")&amp;IF('Data · Lists'!J42=1,"UK sanctions; ","")&amp;IF('Data · Lists'!K42=1,"OFAC; ","")&amp;IF('Data · Lists'!L42=1,"Canada sanctions","")),IF(J42=0,"No index data — Manual Review",IF(K42&lt;cov_min,"Coverage below minimum — Manual Review","Index-based"&amp;IF(J42=1," (single indicator, raised one level)","")&amp;IF('Data · Lists'!M42=1," + offshore floor","")))))</f>
        <v>Coverage below minimum — Manual Review</v>
      </c>
      <c r="F42" s="30" t="str">
        <f t="shared" si="1"/>
        <v>No automatic rating. Compliance must determine and document the rating.</v>
      </c>
      <c r="G42" s="11"/>
      <c r="H42" s="36"/>
      <c r="I42" s="11" t="str">
        <f>IF(SUM('Data · Lists'!C42:F42)&gt;0,"Blacklist",IF(SUM('Data · Lists'!G42:L42)&gt;0,"High Risk",IF(J42=0,"Manual Review",IF(K42&lt;cov_min,"Manual Review",INDEX(Cfg_Ratings,MIN(3,MAX(IF('Data · Lists'!M42=1,off_floor,1),IF(J42=1,IF(L42&lt;band_L,1,IF(L42&lt;band_M,2,3))+1,IF(L42&lt;band_L,1,IF(L42&lt;band_M,2,3))))))))))</f>
        <v>Manual Review</v>
      </c>
      <c r="J42" s="11">
        <f t="shared" si="2"/>
        <v>3</v>
      </c>
      <c r="K42" s="17">
        <f t="shared" si="3"/>
        <v>0.4</v>
      </c>
      <c r="L42" s="18">
        <f t="shared" si="4"/>
        <v>2.625</v>
      </c>
      <c r="M42" s="11" t="str">
        <f>IF('Data · Indices'!C42="","",IF('Data · Indices'!C42&lt;=t_Basel_1,1,IF('Data · Indices'!C42&lt;=t_Basel_2,2,3)))</f>
        <v/>
      </c>
      <c r="N42" s="11" t="str">
        <f>IF('Data · Indices'!D42="","",IF('Data · Indices'!D42&lt;=t_FSI_1,1,IF('Data · Indices'!D42&lt;=t_FSI_2,2,3)))</f>
        <v/>
      </c>
      <c r="O42" s="11">
        <f>IF('Data · Indices'!E42="","",IF('Data · Indices'!E42&lt;=t_CPI_1,3,IF('Data · Indices'!E42&lt;=t_CPI_2,2,1)))</f>
        <v>3</v>
      </c>
      <c r="P42" s="11">
        <f>IF('Data · Indices'!F42="","",IF('Data · Indices'!F42&lt;=t_GTI_1,1,IF('Data · Indices'!F42&lt;=t_GTI_2,2,3)))</f>
        <v>2</v>
      </c>
      <c r="Q42" s="11">
        <f>IF('Data · Indices'!G42="","",IF('Data · Indices'!G42&lt;t_WGI_1,3,IF('Data · Indices'!G42&lt;t_WGI_2,2,1)))</f>
        <v>3</v>
      </c>
      <c r="R42" s="11">
        <f t="shared" si="5"/>
        <v>40</v>
      </c>
      <c r="S42" s="15" t="s">
        <v>228</v>
      </c>
      <c r="T42" s="30"/>
      <c r="U42" s="36"/>
    </row>
    <row r="43" spans="1:21" x14ac:dyDescent="0.2">
      <c r="A43" s="19" t="s">
        <v>229</v>
      </c>
      <c r="B43" s="19" t="s">
        <v>230</v>
      </c>
      <c r="C43" s="37" t="s">
        <v>231</v>
      </c>
      <c r="D43" s="20" t="str">
        <f t="shared" si="0"/>
        <v>Low Risk</v>
      </c>
      <c r="E43" s="38" t="str">
        <f>IF(SUM('Data · Lists'!C43:F43)&gt;0,"Blacklist — "&amp;TRIM(IF('Data · Lists'!C43=1,"FATF blacklist; ","")&amp;IF('Data · Lists'!D43=1,"UN sanctions; ","")&amp;IF('Data · Lists'!E43=1,"home-jurisdiction sanctions; ","")&amp;IF('Data · Lists'!F43=1,"internal blacklist","")),IF(SUM('Data · Lists'!G43:L43)&gt;0,"Auto-High — "&amp;TRIM(IF('Data · Lists'!G43=1,"FATF greylist; ","")&amp;IF('Data · Lists'!H43=1,"EU high-risk; ","")&amp;IF('Data · Lists'!I43=1,"EU sanctions; ","")&amp;IF('Data · Lists'!J43=1,"UK sanctions; ","")&amp;IF('Data · Lists'!K43=1,"OFAC; ","")&amp;IF('Data · Lists'!L43=1,"Canada sanctions","")),IF(J43=0,"No index data — Manual Review",IF(K43&lt;cov_min,"Coverage below minimum — Manual Review","Index-based"&amp;IF(J43=1," (single indicator, raised one level)","")&amp;IF('Data · Lists'!M43=1," + offshore floor","")))))</f>
        <v>Index-based</v>
      </c>
      <c r="F43" s="38" t="str">
        <f t="shared" si="1"/>
        <v>Simplified measures where permitted, subject to Compliance confirmation.</v>
      </c>
      <c r="G43" s="21"/>
      <c r="H43" s="39"/>
      <c r="I43" s="21" t="str">
        <f>IF(SUM('Data · Lists'!C43:F43)&gt;0,"Blacklist",IF(SUM('Data · Lists'!G43:L43)&gt;0,"High Risk",IF(J43=0,"Manual Review",IF(K43&lt;cov_min,"Manual Review",INDEX(Cfg_Ratings,MIN(3,MAX(IF('Data · Lists'!M43=1,off_floor,1),IF(J43=1,IF(L43&lt;band_L,1,IF(L43&lt;band_M,2,3))+1,IF(L43&lt;band_L,1,IF(L43&lt;band_M,2,3))))))))))</f>
        <v>Low Risk</v>
      </c>
      <c r="J43" s="21">
        <f t="shared" si="2"/>
        <v>3</v>
      </c>
      <c r="K43" s="22">
        <f t="shared" si="3"/>
        <v>0.65</v>
      </c>
      <c r="L43" s="23">
        <f t="shared" si="4"/>
        <v>1.6153846153846154</v>
      </c>
      <c r="M43" s="21">
        <f>IF('Data · Indices'!C43="","",IF('Data · Indices'!C43&lt;=t_Basel_1,1,IF('Data · Indices'!C43&lt;=t_Basel_2,2,3)))</f>
        <v>2</v>
      </c>
      <c r="N43" s="21" t="str">
        <f>IF('Data · Indices'!D43="","",IF('Data · Indices'!D43&lt;=t_FSI_1,1,IF('Data · Indices'!D43&lt;=t_FSI_2,2,3)))</f>
        <v/>
      </c>
      <c r="O43" s="21">
        <f>IF('Data · Indices'!E43="","",IF('Data · Indices'!E43&lt;=t_CPI_1,3,IF('Data · Indices'!E43&lt;=t_CPI_2,2,1)))</f>
        <v>1</v>
      </c>
      <c r="P43" s="21" t="str">
        <f>IF('Data · Indices'!F43="","",IF('Data · Indices'!F43&lt;=t_GTI_1,1,IF('Data · Indices'!F43&lt;=t_GTI_2,2,3)))</f>
        <v/>
      </c>
      <c r="Q43" s="21">
        <f>IF('Data · Indices'!G43="","",IF('Data · Indices'!G43&lt;t_WGI_1,3,IF('Data · Indices'!G43&lt;t_WGI_2,2,1)))</f>
        <v>1</v>
      </c>
      <c r="R43" s="21">
        <f t="shared" si="5"/>
        <v>65</v>
      </c>
      <c r="S43" s="19" t="s">
        <v>232</v>
      </c>
      <c r="T43" s="38"/>
      <c r="U43" s="39"/>
    </row>
    <row r="44" spans="1:21" x14ac:dyDescent="0.2">
      <c r="A44" s="15" t="s">
        <v>233</v>
      </c>
      <c r="B44" s="15" t="s">
        <v>234</v>
      </c>
      <c r="C44" s="35" t="s">
        <v>235</v>
      </c>
      <c r="D44" s="16" t="str">
        <f t="shared" si="0"/>
        <v>High Risk</v>
      </c>
      <c r="E44" s="30" t="str">
        <f>IF(SUM('Data · Lists'!C44:F44)&gt;0,"Blacklist — "&amp;TRIM(IF('Data · Lists'!C44=1,"FATF blacklist; ","")&amp;IF('Data · Lists'!D44=1,"UN sanctions; ","")&amp;IF('Data · Lists'!E44=1,"home-jurisdiction sanctions; ","")&amp;IF('Data · Lists'!F44=1,"internal blacklist","")),IF(SUM('Data · Lists'!G44:L44)&gt;0,"Auto-High — "&amp;TRIM(IF('Data · Lists'!G44=1,"FATF greylist; ","")&amp;IF('Data · Lists'!H44=1,"EU high-risk; ","")&amp;IF('Data · Lists'!I44=1,"EU sanctions; ","")&amp;IF('Data · Lists'!J44=1,"UK sanctions; ","")&amp;IF('Data · Lists'!K44=1,"OFAC; ","")&amp;IF('Data · Lists'!L44=1,"Canada sanctions","")),IF(J44=0,"No index data — Manual Review",IF(K44&lt;cov_min,"Coverage below minimum — Manual Review","Index-based"&amp;IF(J44=1," (single indicator, raised one level)","")&amp;IF('Data · Lists'!M44=1," + offshore floor","")))))</f>
        <v>Index-based</v>
      </c>
      <c r="F44" s="30" t="str">
        <f t="shared" si="1"/>
        <v>EDD, enhanced ongoing monitoring, management approval to onboard or continue.</v>
      </c>
      <c r="G44" s="11"/>
      <c r="H44" s="36"/>
      <c r="I44" s="11" t="str">
        <f>IF(SUM('Data · Lists'!C44:F44)&gt;0,"Blacklist",IF(SUM('Data · Lists'!G44:L44)&gt;0,"High Risk",IF(J44=0,"Manual Review",IF(K44&lt;cov_min,"Manual Review",INDEX(Cfg_Ratings,MIN(3,MAX(IF('Data · Lists'!M44=1,off_floor,1),IF(J44=1,IF(L44&lt;band_L,1,IF(L44&lt;band_M,2,3))+1,IF(L44&lt;band_L,1,IF(L44&lt;band_M,2,3))))))))))</f>
        <v>High Risk</v>
      </c>
      <c r="J44" s="11">
        <f t="shared" si="2"/>
        <v>4</v>
      </c>
      <c r="K44" s="17">
        <f t="shared" si="3"/>
        <v>0.8</v>
      </c>
      <c r="L44" s="18">
        <f t="shared" si="4"/>
        <v>2.5</v>
      </c>
      <c r="M44" s="11">
        <f>IF('Data · Indices'!C44="","",IF('Data · Indices'!C44&lt;=t_Basel_1,1,IF('Data · Indices'!C44&lt;=t_Basel_2,2,3)))</f>
        <v>3</v>
      </c>
      <c r="N44" s="11" t="str">
        <f>IF('Data · Indices'!D44="","",IF('Data · Indices'!D44&lt;=t_FSI_1,1,IF('Data · Indices'!D44&lt;=t_FSI_2,2,3)))</f>
        <v/>
      </c>
      <c r="O44" s="11">
        <f>IF('Data · Indices'!E44="","",IF('Data · Indices'!E44&lt;=t_CPI_1,3,IF('Data · Indices'!E44&lt;=t_CPI_2,2,1)))</f>
        <v>3</v>
      </c>
      <c r="P44" s="11">
        <f>IF('Data · Indices'!F44="","",IF('Data · Indices'!F44&lt;=t_GTI_1,1,IF('Data · Indices'!F44&lt;=t_GTI_2,2,3)))</f>
        <v>1</v>
      </c>
      <c r="Q44" s="11">
        <f>IF('Data · Indices'!G44="","",IF('Data · Indices'!G44&lt;t_WGI_1,3,IF('Data · Indices'!G44&lt;t_WGI_2,2,1)))</f>
        <v>2</v>
      </c>
      <c r="R44" s="11">
        <f t="shared" si="5"/>
        <v>80</v>
      </c>
      <c r="S44" s="15" t="s">
        <v>236</v>
      </c>
      <c r="T44" s="30"/>
      <c r="U44" s="36"/>
    </row>
    <row r="45" spans="1:21" x14ac:dyDescent="0.2">
      <c r="A45" s="19" t="s">
        <v>237</v>
      </c>
      <c r="B45" s="19" t="s">
        <v>238</v>
      </c>
      <c r="C45" s="37" t="s">
        <v>239</v>
      </c>
      <c r="D45" s="20" t="str">
        <f t="shared" si="0"/>
        <v>High Risk</v>
      </c>
      <c r="E45" s="38" t="str">
        <f>IF(SUM('Data · Lists'!C45:F45)&gt;0,"Blacklist — "&amp;TRIM(IF('Data · Lists'!C45=1,"FATF blacklist; ","")&amp;IF('Data · Lists'!D45=1,"UN sanctions; ","")&amp;IF('Data · Lists'!E45=1,"home-jurisdiction sanctions; ","")&amp;IF('Data · Lists'!F45=1,"internal blacklist","")),IF(SUM('Data · Lists'!G45:L45)&gt;0,"Auto-High — "&amp;TRIM(IF('Data · Lists'!G45=1,"FATF greylist; ","")&amp;IF('Data · Lists'!H45=1,"EU high-risk; ","")&amp;IF('Data · Lists'!I45=1,"EU sanctions; ","")&amp;IF('Data · Lists'!J45=1,"UK sanctions; ","")&amp;IF('Data · Lists'!K45=1,"OFAC; ","")&amp;IF('Data · Lists'!L45=1,"Canada sanctions","")),IF(J45=0,"No index data — Manual Review",IF(K45&lt;cov_min,"Coverage below minimum — Manual Review","Index-based"&amp;IF(J45=1," (single indicator, raised one level)","")&amp;IF('Data · Lists'!M45=1," + offshore floor","")))))</f>
        <v>Auto-High — FATF greylist; EU high-risk;</v>
      </c>
      <c r="F45" s="38" t="str">
        <f t="shared" si="1"/>
        <v>EDD, enhanced ongoing monitoring, management approval to onboard or continue.</v>
      </c>
      <c r="G45" s="21"/>
      <c r="H45" s="39"/>
      <c r="I45" s="21" t="str">
        <f>IF(SUM('Data · Lists'!C45:F45)&gt;0,"Blacklist",IF(SUM('Data · Lists'!G45:L45)&gt;0,"High Risk",IF(J45=0,"Manual Review",IF(K45&lt;cov_min,"Manual Review",INDEX(Cfg_Ratings,MIN(3,MAX(IF('Data · Lists'!M45=1,off_floor,1),IF(J45=1,IF(L45&lt;band_L,1,IF(L45&lt;band_M,2,3))+1,IF(L45&lt;band_L,1,IF(L45&lt;band_M,2,3))))))))))</f>
        <v>High Risk</v>
      </c>
      <c r="J45" s="21">
        <f t="shared" si="2"/>
        <v>5</v>
      </c>
      <c r="K45" s="22">
        <f t="shared" si="3"/>
        <v>1</v>
      </c>
      <c r="L45" s="23">
        <f t="shared" si="4"/>
        <v>2.8</v>
      </c>
      <c r="M45" s="21">
        <f>IF('Data · Indices'!C45="","",IF('Data · Indices'!C45&lt;=t_Basel_1,1,IF('Data · Indices'!C45&lt;=t_Basel_2,2,3)))</f>
        <v>3</v>
      </c>
      <c r="N45" s="21">
        <f>IF('Data · Indices'!D45="","",IF('Data · Indices'!D45&lt;=t_FSI_1,1,IF('Data · Indices'!D45&lt;=t_FSI_2,2,3)))</f>
        <v>2</v>
      </c>
      <c r="O45" s="21">
        <f>IF('Data · Indices'!E45="","",IF('Data · Indices'!E45&lt;=t_CPI_1,3,IF('Data · Indices'!E45&lt;=t_CPI_2,2,1)))</f>
        <v>3</v>
      </c>
      <c r="P45" s="21">
        <f>IF('Data · Indices'!F45="","",IF('Data · Indices'!F45&lt;=t_GTI_1,1,IF('Data · Indices'!F45&lt;=t_GTI_2,2,3)))</f>
        <v>3</v>
      </c>
      <c r="Q45" s="21">
        <f>IF('Data · Indices'!G45="","",IF('Data · Indices'!G45&lt;t_WGI_1,3,IF('Data · Indices'!G45&lt;t_WGI_2,2,1)))</f>
        <v>3</v>
      </c>
      <c r="R45" s="21">
        <f t="shared" si="5"/>
        <v>100</v>
      </c>
      <c r="S45" s="19" t="s">
        <v>240</v>
      </c>
      <c r="T45" s="38"/>
      <c r="U45" s="39"/>
    </row>
    <row r="46" spans="1:21" x14ac:dyDescent="0.2">
      <c r="A46" s="15" t="s">
        <v>241</v>
      </c>
      <c r="B46" s="15" t="s">
        <v>242</v>
      </c>
      <c r="C46" s="35" t="s">
        <v>243</v>
      </c>
      <c r="D46" s="16" t="str">
        <f t="shared" si="0"/>
        <v>Low Risk</v>
      </c>
      <c r="E46" s="30" t="str">
        <f>IF(SUM('Data · Lists'!C46:F46)&gt;0,"Blacklist — "&amp;TRIM(IF('Data · Lists'!C46=1,"FATF blacklist; ","")&amp;IF('Data · Lists'!D46=1,"UN sanctions; ","")&amp;IF('Data · Lists'!E46=1,"home-jurisdiction sanctions; ","")&amp;IF('Data · Lists'!F46=1,"internal blacklist","")),IF(SUM('Data · Lists'!G46:L46)&gt;0,"Auto-High — "&amp;TRIM(IF('Data · Lists'!G46=1,"FATF greylist; ","")&amp;IF('Data · Lists'!H46=1,"EU high-risk; ","")&amp;IF('Data · Lists'!I46=1,"EU sanctions; ","")&amp;IF('Data · Lists'!J46=1,"UK sanctions; ","")&amp;IF('Data · Lists'!K46=1,"OFAC; ","")&amp;IF('Data · Lists'!L46=1,"Canada sanctions","")),IF(J46=0,"No index data — Manual Review",IF(K46&lt;cov_min,"Coverage below minimum — Manual Review","Index-based"&amp;IF(J46=1," (single indicator, raised one level)","")&amp;IF('Data · Lists'!M46=1," + offshore floor","")))))</f>
        <v>Index-based</v>
      </c>
      <c r="F46" s="30" t="str">
        <f t="shared" si="1"/>
        <v>Simplified measures where permitted, subject to Compliance confirmation.</v>
      </c>
      <c r="G46" s="11"/>
      <c r="H46" s="36"/>
      <c r="I46" s="11" t="str">
        <f>IF(SUM('Data · Lists'!C46:F46)&gt;0,"Blacklist",IF(SUM('Data · Lists'!G46:L46)&gt;0,"High Risk",IF(J46=0,"Manual Review",IF(K46&lt;cov_min,"Manual Review",INDEX(Cfg_Ratings,MIN(3,MAX(IF('Data · Lists'!M46=1,off_floor,1),IF(J46=1,IF(L46&lt;band_L,1,IF(L46&lt;band_M,2,3))+1,IF(L46&lt;band_L,1,IF(L46&lt;band_M,2,3))))))))))</f>
        <v>Low Risk</v>
      </c>
      <c r="J46" s="11">
        <f t="shared" si="2"/>
        <v>5</v>
      </c>
      <c r="K46" s="17">
        <f t="shared" si="3"/>
        <v>1</v>
      </c>
      <c r="L46" s="18">
        <f t="shared" si="4"/>
        <v>1.4</v>
      </c>
      <c r="M46" s="11">
        <f>IF('Data · Indices'!C46="","",IF('Data · Indices'!C46&lt;=t_Basel_1,1,IF('Data · Indices'!C46&lt;=t_Basel_2,2,3)))</f>
        <v>2</v>
      </c>
      <c r="N46" s="11">
        <f>IF('Data · Indices'!D46="","",IF('Data · Indices'!D46&lt;=t_FSI_1,1,IF('Data · Indices'!D46&lt;=t_FSI_2,2,3)))</f>
        <v>1</v>
      </c>
      <c r="O46" s="11">
        <f>IF('Data · Indices'!E46="","",IF('Data · Indices'!E46&lt;=t_CPI_1,3,IF('Data · Indices'!E46&lt;=t_CPI_2,2,1)))</f>
        <v>1</v>
      </c>
      <c r="P46" s="11">
        <f>IF('Data · Indices'!F46="","",IF('Data · Indices'!F46&lt;=t_GTI_1,1,IF('Data · Indices'!F46&lt;=t_GTI_2,2,3)))</f>
        <v>1</v>
      </c>
      <c r="Q46" s="11">
        <f>IF('Data · Indices'!G46="","",IF('Data · Indices'!G46&lt;t_WGI_1,3,IF('Data · Indices'!G46&lt;t_WGI_2,2,1)))</f>
        <v>1</v>
      </c>
      <c r="R46" s="11">
        <f t="shared" si="5"/>
        <v>100</v>
      </c>
      <c r="S46" s="15" t="s">
        <v>244</v>
      </c>
      <c r="T46" s="30"/>
      <c r="U46" s="36"/>
    </row>
    <row r="47" spans="1:21" x14ac:dyDescent="0.2">
      <c r="A47" s="19" t="s">
        <v>245</v>
      </c>
      <c r="B47" s="19" t="s">
        <v>246</v>
      </c>
      <c r="C47" s="37" t="s">
        <v>247</v>
      </c>
      <c r="D47" s="20" t="str">
        <f t="shared" si="0"/>
        <v>Manual Review</v>
      </c>
      <c r="E47" s="38" t="str">
        <f>IF(SUM('Data · Lists'!C47:F47)&gt;0,"Blacklist — "&amp;TRIM(IF('Data · Lists'!C47=1,"FATF blacklist; ","")&amp;IF('Data · Lists'!D47=1,"UN sanctions; ","")&amp;IF('Data · Lists'!E47=1,"home-jurisdiction sanctions; ","")&amp;IF('Data · Lists'!F47=1,"internal blacklist","")),IF(SUM('Data · Lists'!G47:L47)&gt;0,"Auto-High — "&amp;TRIM(IF('Data · Lists'!G47=1,"FATF greylist; ","")&amp;IF('Data · Lists'!H47=1,"EU high-risk; ","")&amp;IF('Data · Lists'!I47=1,"EU sanctions; ","")&amp;IF('Data · Lists'!J47=1,"UK sanctions; ","")&amp;IF('Data · Lists'!K47=1,"OFAC; ","")&amp;IF('Data · Lists'!L47=1,"Canada sanctions","")),IF(J47=0,"No index data — Manual Review",IF(K47&lt;cov_min,"Coverage below minimum — Manual Review","Index-based"&amp;IF(J47=1," (single indicator, raised one level)","")&amp;IF('Data · Lists'!M47=1," + offshore floor","")))))</f>
        <v>Coverage below minimum — Manual Review</v>
      </c>
      <c r="F47" s="38" t="str">
        <f t="shared" si="1"/>
        <v>No automatic rating. Compliance must determine and document the rating.</v>
      </c>
      <c r="G47" s="21"/>
      <c r="H47" s="39"/>
      <c r="I47" s="21" t="str">
        <f>IF(SUM('Data · Lists'!C47:F47)&gt;0,"Blacklist",IF(SUM('Data · Lists'!G47:L47)&gt;0,"High Risk",IF(J47=0,"Manual Review",IF(K47&lt;cov_min,"Manual Review",INDEX(Cfg_Ratings,MIN(3,MAX(IF('Data · Lists'!M47=1,off_floor,1),IF(J47=1,IF(L47&lt;band_L,1,IF(L47&lt;band_M,2,3))+1,IF(L47&lt;band_L,1,IF(L47&lt;band_M,2,3))))))))))</f>
        <v>Manual Review</v>
      </c>
      <c r="J47" s="21">
        <f t="shared" si="2"/>
        <v>2</v>
      </c>
      <c r="K47" s="22">
        <f t="shared" si="3"/>
        <v>0.3</v>
      </c>
      <c r="L47" s="23">
        <f t="shared" si="4"/>
        <v>2.3333333333333335</v>
      </c>
      <c r="M47" s="21" t="str">
        <f>IF('Data · Indices'!C47="","",IF('Data · Indices'!C47&lt;=t_Basel_1,1,IF('Data · Indices'!C47&lt;=t_Basel_2,2,3)))</f>
        <v/>
      </c>
      <c r="N47" s="21">
        <f>IF('Data · Indices'!D47="","",IF('Data · Indices'!D47&lt;=t_FSI_1,1,IF('Data · Indices'!D47&lt;=t_FSI_2,2,3)))</f>
        <v>3</v>
      </c>
      <c r="O47" s="21" t="str">
        <f>IF('Data · Indices'!E47="","",IF('Data · Indices'!E47&lt;=t_CPI_1,3,IF('Data · Indices'!E47&lt;=t_CPI_2,2,1)))</f>
        <v/>
      </c>
      <c r="P47" s="21" t="str">
        <f>IF('Data · Indices'!F47="","",IF('Data · Indices'!F47&lt;=t_GTI_1,1,IF('Data · Indices'!F47&lt;=t_GTI_2,2,3)))</f>
        <v/>
      </c>
      <c r="Q47" s="21">
        <f>IF('Data · Indices'!G47="","",IF('Data · Indices'!G47&lt;t_WGI_1,3,IF('Data · Indices'!G47&lt;t_WGI_2,2,1)))</f>
        <v>1</v>
      </c>
      <c r="R47" s="21">
        <f t="shared" si="5"/>
        <v>30</v>
      </c>
      <c r="S47" s="19" t="s">
        <v>248</v>
      </c>
      <c r="T47" s="38"/>
      <c r="U47" s="39"/>
    </row>
    <row r="48" spans="1:21" x14ac:dyDescent="0.2">
      <c r="A48" s="15" t="s">
        <v>249</v>
      </c>
      <c r="B48" s="15" t="s">
        <v>250</v>
      </c>
      <c r="C48" s="35" t="s">
        <v>251</v>
      </c>
      <c r="D48" s="16" t="str">
        <f t="shared" si="0"/>
        <v>High Risk</v>
      </c>
      <c r="E48" s="30" t="str">
        <f>IF(SUM('Data · Lists'!C48:F48)&gt;0,"Blacklist — "&amp;TRIM(IF('Data · Lists'!C48=1,"FATF blacklist; ","")&amp;IF('Data · Lists'!D48=1,"UN sanctions; ","")&amp;IF('Data · Lists'!E48=1,"home-jurisdiction sanctions; ","")&amp;IF('Data · Lists'!F48=1,"internal blacklist","")),IF(SUM('Data · Lists'!G48:L48)&gt;0,"Auto-High — "&amp;TRIM(IF('Data · Lists'!G48=1,"FATF greylist; ","")&amp;IF('Data · Lists'!H48=1,"EU high-risk; ","")&amp;IF('Data · Lists'!I48=1,"EU sanctions; ","")&amp;IF('Data · Lists'!J48=1,"UK sanctions; ","")&amp;IF('Data · Lists'!K48=1,"OFAC; ","")&amp;IF('Data · Lists'!L48=1,"Canada sanctions","")),IF(J48=0,"No index data — Manual Review",IF(K48&lt;cov_min,"Coverage below minimum — Manual Review","Index-based"&amp;IF(J48=1," (single indicator, raised one level)","")&amp;IF('Data · Lists'!M48=1," + offshore floor","")))))</f>
        <v>Index-based</v>
      </c>
      <c r="F48" s="30" t="str">
        <f t="shared" si="1"/>
        <v>EDD, enhanced ongoing monitoring, management approval to onboard or continue.</v>
      </c>
      <c r="G48" s="11"/>
      <c r="H48" s="36"/>
      <c r="I48" s="11" t="str">
        <f>IF(SUM('Data · Lists'!C48:F48)&gt;0,"Blacklist",IF(SUM('Data · Lists'!G48:L48)&gt;0,"High Risk",IF(J48=0,"Manual Review",IF(K48&lt;cov_min,"Manual Review",INDEX(Cfg_Ratings,MIN(3,MAX(IF('Data · Lists'!M48=1,off_floor,1),IF(J48=1,IF(L48&lt;band_L,1,IF(L48&lt;band_M,2,3))+1,IF(L48&lt;band_L,1,IF(L48&lt;band_M,2,3))))))))))</f>
        <v>High Risk</v>
      </c>
      <c r="J48" s="11">
        <f t="shared" si="2"/>
        <v>4</v>
      </c>
      <c r="K48" s="17">
        <f t="shared" si="3"/>
        <v>0.8</v>
      </c>
      <c r="L48" s="18">
        <f t="shared" si="4"/>
        <v>2.625</v>
      </c>
      <c r="M48" s="11">
        <f>IF('Data · Indices'!C48="","",IF('Data · Indices'!C48&lt;=t_Basel_1,1,IF('Data · Indices'!C48&lt;=t_Basel_2,2,3)))</f>
        <v>3</v>
      </c>
      <c r="N48" s="11" t="str">
        <f>IF('Data · Indices'!D48="","",IF('Data · Indices'!D48&lt;=t_FSI_1,1,IF('Data · Indices'!D48&lt;=t_FSI_2,2,3)))</f>
        <v/>
      </c>
      <c r="O48" s="11">
        <f>IF('Data · Indices'!E48="","",IF('Data · Indices'!E48&lt;=t_CPI_1,3,IF('Data · Indices'!E48&lt;=t_CPI_2,2,1)))</f>
        <v>3</v>
      </c>
      <c r="P48" s="11">
        <f>IF('Data · Indices'!F48="","",IF('Data · Indices'!F48&lt;=t_GTI_1,1,IF('Data · Indices'!F48&lt;=t_GTI_2,2,3)))</f>
        <v>1</v>
      </c>
      <c r="Q48" s="11">
        <f>IF('Data · Indices'!G48="","",IF('Data · Indices'!G48&lt;t_WGI_1,3,IF('Data · Indices'!G48&lt;t_WGI_2,2,1)))</f>
        <v>3</v>
      </c>
      <c r="R48" s="11">
        <f t="shared" si="5"/>
        <v>80</v>
      </c>
      <c r="S48" s="15" t="s">
        <v>252</v>
      </c>
      <c r="T48" s="30"/>
      <c r="U48" s="36"/>
    </row>
    <row r="49" spans="1:21" x14ac:dyDescent="0.2">
      <c r="A49" s="19" t="s">
        <v>253</v>
      </c>
      <c r="B49" s="19" t="s">
        <v>254</v>
      </c>
      <c r="C49" s="37" t="s">
        <v>255</v>
      </c>
      <c r="D49" s="20" t="str">
        <f t="shared" si="0"/>
        <v>High Risk</v>
      </c>
      <c r="E49" s="38" t="str">
        <f>IF(SUM('Data · Lists'!C49:F49)&gt;0,"Blacklist — "&amp;TRIM(IF('Data · Lists'!C49=1,"FATF blacklist; ","")&amp;IF('Data · Lists'!D49=1,"UN sanctions; ","")&amp;IF('Data · Lists'!E49=1,"home-jurisdiction sanctions; ","")&amp;IF('Data · Lists'!F49=1,"internal blacklist","")),IF(SUM('Data · Lists'!G49:L49)&gt;0,"Auto-High — "&amp;TRIM(IF('Data · Lists'!G49=1,"FATF greylist; ","")&amp;IF('Data · Lists'!H49=1,"EU high-risk; ","")&amp;IF('Data · Lists'!I49=1,"EU sanctions; ","")&amp;IF('Data · Lists'!J49=1,"UK sanctions; ","")&amp;IF('Data · Lists'!K49=1,"OFAC; ","")&amp;IF('Data · Lists'!L49=1,"Canada sanctions","")),IF(J49=0,"No index data — Manual Review",IF(K49&lt;cov_min,"Coverage below minimum — Manual Review","Index-based"&amp;IF(J49=1," (single indicator, raised one level)","")&amp;IF('Data · Lists'!M49=1," + offshore floor","")))))</f>
        <v>Index-based</v>
      </c>
      <c r="F49" s="38" t="str">
        <f t="shared" si="1"/>
        <v>EDD, enhanced ongoing monitoring, management approval to onboard or continue.</v>
      </c>
      <c r="G49" s="21"/>
      <c r="H49" s="39"/>
      <c r="I49" s="21" t="str">
        <f>IF(SUM('Data · Lists'!C49:F49)&gt;0,"Blacklist",IF(SUM('Data · Lists'!G49:L49)&gt;0,"High Risk",IF(J49=0,"Manual Review",IF(K49&lt;cov_min,"Manual Review",INDEX(Cfg_Ratings,MIN(3,MAX(IF('Data · Lists'!M49=1,off_floor,1),IF(J49=1,IF(L49&lt;band_L,1,IF(L49&lt;band_M,2,3))+1,IF(L49&lt;band_L,1,IF(L49&lt;band_M,2,3))))))))))</f>
        <v>High Risk</v>
      </c>
      <c r="J49" s="21">
        <f t="shared" si="2"/>
        <v>4</v>
      </c>
      <c r="K49" s="22">
        <f t="shared" si="3"/>
        <v>0.8</v>
      </c>
      <c r="L49" s="23">
        <f t="shared" si="4"/>
        <v>3</v>
      </c>
      <c r="M49" s="21">
        <f>IF('Data · Indices'!C49="","",IF('Data · Indices'!C49&lt;=t_Basel_1,1,IF('Data · Indices'!C49&lt;=t_Basel_2,2,3)))</f>
        <v>3</v>
      </c>
      <c r="N49" s="21" t="str">
        <f>IF('Data · Indices'!D49="","",IF('Data · Indices'!D49&lt;=t_FSI_1,1,IF('Data · Indices'!D49&lt;=t_FSI_2,2,3)))</f>
        <v/>
      </c>
      <c r="O49" s="21">
        <f>IF('Data · Indices'!E49="","",IF('Data · Indices'!E49&lt;=t_CPI_1,3,IF('Data · Indices'!E49&lt;=t_CPI_2,2,1)))</f>
        <v>3</v>
      </c>
      <c r="P49" s="21">
        <f>IF('Data · Indices'!F49="","",IF('Data · Indices'!F49&lt;=t_GTI_1,1,IF('Data · Indices'!F49&lt;=t_GTI_2,2,3)))</f>
        <v>3</v>
      </c>
      <c r="Q49" s="21">
        <f>IF('Data · Indices'!G49="","",IF('Data · Indices'!G49&lt;t_WGI_1,3,IF('Data · Indices'!G49&lt;t_WGI_2,2,1)))</f>
        <v>3</v>
      </c>
      <c r="R49" s="21">
        <f t="shared" si="5"/>
        <v>80</v>
      </c>
      <c r="S49" s="19" t="s">
        <v>256</v>
      </c>
      <c r="T49" s="38"/>
      <c r="U49" s="39"/>
    </row>
    <row r="50" spans="1:21" x14ac:dyDescent="0.2">
      <c r="A50" s="15" t="s">
        <v>257</v>
      </c>
      <c r="B50" s="15" t="s">
        <v>258</v>
      </c>
      <c r="C50" s="35" t="s">
        <v>259</v>
      </c>
      <c r="D50" s="16" t="str">
        <f t="shared" si="0"/>
        <v>Medium Risk</v>
      </c>
      <c r="E50" s="30" t="str">
        <f>IF(SUM('Data · Lists'!C50:F50)&gt;0,"Blacklist — "&amp;TRIM(IF('Data · Lists'!C50=1,"FATF blacklist; ","")&amp;IF('Data · Lists'!D50=1,"UN sanctions; ","")&amp;IF('Data · Lists'!E50=1,"home-jurisdiction sanctions; ","")&amp;IF('Data · Lists'!F50=1,"internal blacklist","")),IF(SUM('Data · Lists'!G50:L50)&gt;0,"Auto-High — "&amp;TRIM(IF('Data · Lists'!G50=1,"FATF greylist; ","")&amp;IF('Data · Lists'!H50=1,"EU high-risk; ","")&amp;IF('Data · Lists'!I50=1,"EU sanctions; ","")&amp;IF('Data · Lists'!J50=1,"UK sanctions; ","")&amp;IF('Data · Lists'!K50=1,"OFAC; ","")&amp;IF('Data · Lists'!L50=1,"Canada sanctions","")),IF(J50=0,"No index data — Manual Review",IF(K50&lt;cov_min,"Coverage below minimum — Manual Review","Index-based"&amp;IF(J50=1," (single indicator, raised one level)","")&amp;IF('Data · Lists'!M50=1," + offshore floor","")))))</f>
        <v>Index-based</v>
      </c>
      <c r="F50" s="30" t="str">
        <f t="shared" si="1"/>
        <v>Standard CDD with awareness of contextual factors.</v>
      </c>
      <c r="G50" s="11"/>
      <c r="H50" s="36"/>
      <c r="I50" s="11" t="str">
        <f>IF(SUM('Data · Lists'!C50:F50)&gt;0,"Blacklist",IF(SUM('Data · Lists'!G50:L50)&gt;0,"High Risk",IF(J50=0,"Manual Review",IF(K50&lt;cov_min,"Manual Review",INDEX(Cfg_Ratings,MIN(3,MAX(IF('Data · Lists'!M50=1,off_floor,1),IF(J50=1,IF(L50&lt;band_L,1,IF(L50&lt;band_M,2,3))+1,IF(L50&lt;band_L,1,IF(L50&lt;band_M,2,3))))))))))</f>
        <v>Medium Risk</v>
      </c>
      <c r="J50" s="11">
        <f t="shared" si="2"/>
        <v>5</v>
      </c>
      <c r="K50" s="17">
        <f t="shared" si="3"/>
        <v>1</v>
      </c>
      <c r="L50" s="18">
        <f t="shared" si="4"/>
        <v>2</v>
      </c>
      <c r="M50" s="11">
        <f>IF('Data · Indices'!C50="","",IF('Data · Indices'!C50&lt;=t_Basel_1,1,IF('Data · Indices'!C50&lt;=t_Basel_2,2,3)))</f>
        <v>2</v>
      </c>
      <c r="N50" s="11">
        <f>IF('Data · Indices'!D50="","",IF('Data · Indices'!D50&lt;=t_FSI_1,1,IF('Data · Indices'!D50&lt;=t_FSI_2,2,3)))</f>
        <v>2</v>
      </c>
      <c r="O50" s="11">
        <f>IF('Data · Indices'!E50="","",IF('Data · Indices'!E50&lt;=t_CPI_1,3,IF('Data · Indices'!E50&lt;=t_CPI_2,2,1)))</f>
        <v>1</v>
      </c>
      <c r="P50" s="11">
        <f>IF('Data · Indices'!F50="","",IF('Data · Indices'!F50&lt;=t_GTI_1,1,IF('Data · Indices'!F50&lt;=t_GTI_2,2,3)))</f>
        <v>3</v>
      </c>
      <c r="Q50" s="11">
        <f>IF('Data · Indices'!G50="","",IF('Data · Indices'!G50&lt;t_WGI_1,3,IF('Data · Indices'!G50&lt;t_WGI_2,2,1)))</f>
        <v>2</v>
      </c>
      <c r="R50" s="11">
        <f t="shared" si="5"/>
        <v>100</v>
      </c>
      <c r="S50" s="15" t="s">
        <v>260</v>
      </c>
      <c r="T50" s="30"/>
      <c r="U50" s="36"/>
    </row>
    <row r="51" spans="1:21" x14ac:dyDescent="0.2">
      <c r="A51" s="19" t="s">
        <v>261</v>
      </c>
      <c r="B51" s="19" t="s">
        <v>262</v>
      </c>
      <c r="C51" s="37" t="s">
        <v>263</v>
      </c>
      <c r="D51" s="20" t="str">
        <f t="shared" si="0"/>
        <v>Medium Risk</v>
      </c>
      <c r="E51" s="38" t="str">
        <f>IF(SUM('Data · Lists'!C51:F51)&gt;0,"Blacklist — "&amp;TRIM(IF('Data · Lists'!C51=1,"FATF blacklist; ","")&amp;IF('Data · Lists'!D51=1,"UN sanctions; ","")&amp;IF('Data · Lists'!E51=1,"home-jurisdiction sanctions; ","")&amp;IF('Data · Lists'!F51=1,"internal blacklist","")),IF(SUM('Data · Lists'!G51:L51)&gt;0,"Auto-High — "&amp;TRIM(IF('Data · Lists'!G51=1,"FATF greylist; ","")&amp;IF('Data · Lists'!H51=1,"EU high-risk; ","")&amp;IF('Data · Lists'!I51=1,"EU sanctions; ","")&amp;IF('Data · Lists'!J51=1,"UK sanctions; ","")&amp;IF('Data · Lists'!K51=1,"OFAC; ","")&amp;IF('Data · Lists'!L51=1,"Canada sanctions","")),IF(J51=0,"No index data — Manual Review",IF(K51&lt;cov_min,"Coverage below minimum — Manual Review","Index-based"&amp;IF(J51=1," (single indicator, raised one level)","")&amp;IF('Data · Lists'!M51=1," + offshore floor","")))))</f>
        <v>Index-based</v>
      </c>
      <c r="F51" s="38" t="str">
        <f t="shared" si="1"/>
        <v>Standard CDD with awareness of contextual factors.</v>
      </c>
      <c r="G51" s="21"/>
      <c r="H51" s="39"/>
      <c r="I51" s="21" t="str">
        <f>IF(SUM('Data · Lists'!C51:F51)&gt;0,"Blacklist",IF(SUM('Data · Lists'!G51:L51)&gt;0,"High Risk",IF(J51=0,"Manual Review",IF(K51&lt;cov_min,"Manual Review",INDEX(Cfg_Ratings,MIN(3,MAX(IF('Data · Lists'!M51=1,off_floor,1),IF(J51=1,IF(L51&lt;band_L,1,IF(L51&lt;band_M,2,3))+1,IF(L51&lt;band_L,1,IF(L51&lt;band_M,2,3))))))))))</f>
        <v>Medium Risk</v>
      </c>
      <c r="J51" s="21">
        <f t="shared" si="2"/>
        <v>5</v>
      </c>
      <c r="K51" s="22">
        <f t="shared" si="3"/>
        <v>1</v>
      </c>
      <c r="L51" s="23">
        <f t="shared" si="4"/>
        <v>2.25</v>
      </c>
      <c r="M51" s="21">
        <f>IF('Data · Indices'!C51="","",IF('Data · Indices'!C51&lt;=t_Basel_1,1,IF('Data · Indices'!C51&lt;=t_Basel_2,2,3)))</f>
        <v>3</v>
      </c>
      <c r="N51" s="21">
        <f>IF('Data · Indices'!D51="","",IF('Data · Indices'!D51&lt;=t_FSI_1,1,IF('Data · Indices'!D51&lt;=t_FSI_2,2,3)))</f>
        <v>2</v>
      </c>
      <c r="O51" s="21">
        <f>IF('Data · Indices'!E51="","",IF('Data · Indices'!E51&lt;=t_CPI_1,3,IF('Data · Indices'!E51&lt;=t_CPI_2,2,1)))</f>
        <v>2</v>
      </c>
      <c r="P51" s="21">
        <f>IF('Data · Indices'!F51="","",IF('Data · Indices'!F51&lt;=t_GTI_1,1,IF('Data · Indices'!F51&lt;=t_GTI_2,2,3)))</f>
        <v>1</v>
      </c>
      <c r="Q51" s="21">
        <f>IF('Data · Indices'!G51="","",IF('Data · Indices'!G51&lt;t_WGI_1,3,IF('Data · Indices'!G51&lt;t_WGI_2,2,1)))</f>
        <v>2</v>
      </c>
      <c r="R51" s="21">
        <f t="shared" si="5"/>
        <v>100</v>
      </c>
      <c r="S51" s="19" t="s">
        <v>264</v>
      </c>
      <c r="T51" s="38"/>
      <c r="U51" s="39"/>
    </row>
    <row r="52" spans="1:21" x14ac:dyDescent="0.2">
      <c r="A52" s="15" t="s">
        <v>265</v>
      </c>
      <c r="B52" s="15" t="s">
        <v>266</v>
      </c>
      <c r="C52" s="35" t="s">
        <v>267</v>
      </c>
      <c r="D52" s="16" t="str">
        <f t="shared" si="0"/>
        <v>Manual Review</v>
      </c>
      <c r="E52" s="30" t="str">
        <f>IF(SUM('Data · Lists'!C52:F52)&gt;0,"Blacklist — "&amp;TRIM(IF('Data · Lists'!C52=1,"FATF blacklist; ","")&amp;IF('Data · Lists'!D52=1,"UN sanctions; ","")&amp;IF('Data · Lists'!E52=1,"home-jurisdiction sanctions; ","")&amp;IF('Data · Lists'!F52=1,"internal blacklist","")),IF(SUM('Data · Lists'!G52:L52)&gt;0,"Auto-High — "&amp;TRIM(IF('Data · Lists'!G52=1,"FATF greylist; ","")&amp;IF('Data · Lists'!H52=1,"EU high-risk; ","")&amp;IF('Data · Lists'!I52=1,"EU sanctions; ","")&amp;IF('Data · Lists'!J52=1,"UK sanctions; ","")&amp;IF('Data · Lists'!K52=1,"OFAC; ","")&amp;IF('Data · Lists'!L52=1,"Canada sanctions","")),IF(J52=0,"No index data — Manual Review",IF(K52&lt;cov_min,"Coverage below minimum — Manual Review","Index-based"&amp;IF(J52=1," (single indicator, raised one level)","")&amp;IF('Data · Lists'!M52=1," + offshore floor","")))))</f>
        <v>No index data — Manual Review</v>
      </c>
      <c r="F52" s="30" t="str">
        <f t="shared" si="1"/>
        <v>No automatic rating. Compliance must determine and document the rating.</v>
      </c>
      <c r="G52" s="11"/>
      <c r="H52" s="36"/>
      <c r="I52" s="11" t="str">
        <f>IF(SUM('Data · Lists'!C52:F52)&gt;0,"Blacklist",IF(SUM('Data · Lists'!G52:L52)&gt;0,"High Risk",IF(J52=0,"Manual Review",IF(K52&lt;cov_min,"Manual Review",INDEX(Cfg_Ratings,MIN(3,MAX(IF('Data · Lists'!M52=1,off_floor,1),IF(J52=1,IF(L52&lt;band_L,1,IF(L52&lt;band_M,2,3))+1,IF(L52&lt;band_L,1,IF(L52&lt;band_M,2,3))))))))))</f>
        <v>Manual Review</v>
      </c>
      <c r="J52" s="11">
        <f t="shared" si="2"/>
        <v>0</v>
      </c>
      <c r="K52" s="17">
        <f t="shared" si="3"/>
        <v>0</v>
      </c>
      <c r="L52" s="18" t="str">
        <f t="shared" si="4"/>
        <v/>
      </c>
      <c r="M52" s="11" t="str">
        <f>IF('Data · Indices'!C52="","",IF('Data · Indices'!C52&lt;=t_Basel_1,1,IF('Data · Indices'!C52&lt;=t_Basel_2,2,3)))</f>
        <v/>
      </c>
      <c r="N52" s="11" t="str">
        <f>IF('Data · Indices'!D52="","",IF('Data · Indices'!D52&lt;=t_FSI_1,1,IF('Data · Indices'!D52&lt;=t_FSI_2,2,3)))</f>
        <v/>
      </c>
      <c r="O52" s="11" t="str">
        <f>IF('Data · Indices'!E52="","",IF('Data · Indices'!E52&lt;=t_CPI_1,3,IF('Data · Indices'!E52&lt;=t_CPI_2,2,1)))</f>
        <v/>
      </c>
      <c r="P52" s="11" t="str">
        <f>IF('Data · Indices'!F52="","",IF('Data · Indices'!F52&lt;=t_GTI_1,1,IF('Data · Indices'!F52&lt;=t_GTI_2,2,3)))</f>
        <v/>
      </c>
      <c r="Q52" s="11" t="str">
        <f>IF('Data · Indices'!G52="","",IF('Data · Indices'!G52&lt;t_WGI_1,3,IF('Data · Indices'!G52&lt;t_WGI_2,2,1)))</f>
        <v/>
      </c>
      <c r="R52" s="11">
        <f t="shared" si="5"/>
        <v>0</v>
      </c>
      <c r="S52" s="15" t="s">
        <v>268</v>
      </c>
      <c r="T52" s="30"/>
      <c r="U52" s="36"/>
    </row>
    <row r="53" spans="1:21" x14ac:dyDescent="0.2">
      <c r="A53" s="19" t="s">
        <v>269</v>
      </c>
      <c r="B53" s="19" t="s">
        <v>270</v>
      </c>
      <c r="C53" s="37" t="s">
        <v>271</v>
      </c>
      <c r="D53" s="20" t="str">
        <f t="shared" si="0"/>
        <v>Manual Review</v>
      </c>
      <c r="E53" s="38" t="str">
        <f>IF(SUM('Data · Lists'!C53:F53)&gt;0,"Blacklist — "&amp;TRIM(IF('Data · Lists'!C53=1,"FATF blacklist; ","")&amp;IF('Data · Lists'!D53=1,"UN sanctions; ","")&amp;IF('Data · Lists'!E53=1,"home-jurisdiction sanctions; ","")&amp;IF('Data · Lists'!F53=1,"internal blacklist","")),IF(SUM('Data · Lists'!G53:L53)&gt;0,"Auto-High — "&amp;TRIM(IF('Data · Lists'!G53=1,"FATF greylist; ","")&amp;IF('Data · Lists'!H53=1,"EU high-risk; ","")&amp;IF('Data · Lists'!I53=1,"EU sanctions; ","")&amp;IF('Data · Lists'!J53=1,"UK sanctions; ","")&amp;IF('Data · Lists'!K53=1,"OFAC; ","")&amp;IF('Data · Lists'!L53=1,"Canada sanctions","")),IF(J53=0,"No index data — Manual Review",IF(K53&lt;cov_min,"Coverage below minimum — Manual Review","Index-based"&amp;IF(J53=1," (single indicator, raised one level)","")&amp;IF('Data · Lists'!M53=1," + offshore floor","")))))</f>
        <v>No index data — Manual Review</v>
      </c>
      <c r="F53" s="38" t="str">
        <f t="shared" si="1"/>
        <v>No automatic rating. Compliance must determine and document the rating.</v>
      </c>
      <c r="G53" s="21"/>
      <c r="H53" s="39"/>
      <c r="I53" s="21" t="str">
        <f>IF(SUM('Data · Lists'!C53:F53)&gt;0,"Blacklist",IF(SUM('Data · Lists'!G53:L53)&gt;0,"High Risk",IF(J53=0,"Manual Review",IF(K53&lt;cov_min,"Manual Review",INDEX(Cfg_Ratings,MIN(3,MAX(IF('Data · Lists'!M53=1,off_floor,1),IF(J53=1,IF(L53&lt;band_L,1,IF(L53&lt;band_M,2,3))+1,IF(L53&lt;band_L,1,IF(L53&lt;band_M,2,3))))))))))</f>
        <v>Manual Review</v>
      </c>
      <c r="J53" s="21">
        <f t="shared" si="2"/>
        <v>0</v>
      </c>
      <c r="K53" s="22">
        <f t="shared" si="3"/>
        <v>0</v>
      </c>
      <c r="L53" s="23" t="str">
        <f t="shared" si="4"/>
        <v/>
      </c>
      <c r="M53" s="21" t="str">
        <f>IF('Data · Indices'!C53="","",IF('Data · Indices'!C53&lt;=t_Basel_1,1,IF('Data · Indices'!C53&lt;=t_Basel_2,2,3)))</f>
        <v/>
      </c>
      <c r="N53" s="21" t="str">
        <f>IF('Data · Indices'!D53="","",IF('Data · Indices'!D53&lt;=t_FSI_1,1,IF('Data · Indices'!D53&lt;=t_FSI_2,2,3)))</f>
        <v/>
      </c>
      <c r="O53" s="21" t="str">
        <f>IF('Data · Indices'!E53="","",IF('Data · Indices'!E53&lt;=t_CPI_1,3,IF('Data · Indices'!E53&lt;=t_CPI_2,2,1)))</f>
        <v/>
      </c>
      <c r="P53" s="21" t="str">
        <f>IF('Data · Indices'!F53="","",IF('Data · Indices'!F53&lt;=t_GTI_1,1,IF('Data · Indices'!F53&lt;=t_GTI_2,2,3)))</f>
        <v/>
      </c>
      <c r="Q53" s="21" t="str">
        <f>IF('Data · Indices'!G53="","",IF('Data · Indices'!G53&lt;t_WGI_1,3,IF('Data · Indices'!G53&lt;t_WGI_2,2,1)))</f>
        <v/>
      </c>
      <c r="R53" s="21">
        <f t="shared" si="5"/>
        <v>0</v>
      </c>
      <c r="S53" s="19" t="s">
        <v>272</v>
      </c>
      <c r="T53" s="38"/>
      <c r="U53" s="39"/>
    </row>
    <row r="54" spans="1:21" x14ac:dyDescent="0.2">
      <c r="A54" s="15" t="s">
        <v>273</v>
      </c>
      <c r="B54" s="15" t="s">
        <v>274</v>
      </c>
      <c r="C54" s="35" t="s">
        <v>275</v>
      </c>
      <c r="D54" s="16" t="str">
        <f t="shared" si="0"/>
        <v>Medium Risk</v>
      </c>
      <c r="E54" s="30" t="str">
        <f>IF(SUM('Data · Lists'!C54:F54)&gt;0,"Blacklist — "&amp;TRIM(IF('Data · Lists'!C54=1,"FATF blacklist; ","")&amp;IF('Data · Lists'!D54=1,"UN sanctions; ","")&amp;IF('Data · Lists'!E54=1,"home-jurisdiction sanctions; ","")&amp;IF('Data · Lists'!F54=1,"internal blacklist","")),IF(SUM('Data · Lists'!G54:L54)&gt;0,"Auto-High — "&amp;TRIM(IF('Data · Lists'!G54=1,"FATF greylist; ","")&amp;IF('Data · Lists'!H54=1,"EU high-risk; ","")&amp;IF('Data · Lists'!I54=1,"EU sanctions; ","")&amp;IF('Data · Lists'!J54=1,"UK sanctions; ","")&amp;IF('Data · Lists'!K54=1,"OFAC; ","")&amp;IF('Data · Lists'!L54=1,"Canada sanctions","")),IF(J54=0,"No index data — Manual Review",IF(K54&lt;cov_min,"Coverage below minimum — Manual Review","Index-based"&amp;IF(J54=1," (single indicator, raised one level)","")&amp;IF('Data · Lists'!M54=1," + offshore floor","")))))</f>
        <v>Index-based</v>
      </c>
      <c r="F54" s="30" t="str">
        <f t="shared" si="1"/>
        <v>Standard CDD with awareness of contextual factors.</v>
      </c>
      <c r="G54" s="11"/>
      <c r="H54" s="36"/>
      <c r="I54" s="11" t="str">
        <f>IF(SUM('Data · Lists'!C54:F54)&gt;0,"Blacklist",IF(SUM('Data · Lists'!G54:L54)&gt;0,"High Risk",IF(J54=0,"Manual Review",IF(K54&lt;cov_min,"Manual Review",INDEX(Cfg_Ratings,MIN(3,MAX(IF('Data · Lists'!M54=1,off_floor,1),IF(J54=1,IF(L54&lt;band_L,1,IF(L54&lt;band_M,2,3))+1,IF(L54&lt;band_L,1,IF(L54&lt;band_M,2,3))))))))))</f>
        <v>Medium Risk</v>
      </c>
      <c r="J54" s="11">
        <f t="shared" si="2"/>
        <v>5</v>
      </c>
      <c r="K54" s="17">
        <f t="shared" si="3"/>
        <v>1</v>
      </c>
      <c r="L54" s="18">
        <f t="shared" si="4"/>
        <v>2.2000000000000002</v>
      </c>
      <c r="M54" s="11">
        <f>IF('Data · Indices'!C54="","",IF('Data · Indices'!C54&lt;=t_Basel_1,1,IF('Data · Indices'!C54&lt;=t_Basel_2,2,3)))</f>
        <v>2</v>
      </c>
      <c r="N54" s="11">
        <f>IF('Data · Indices'!D54="","",IF('Data · Indices'!D54&lt;=t_FSI_1,1,IF('Data · Indices'!D54&lt;=t_FSI_2,2,3)))</f>
        <v>1</v>
      </c>
      <c r="O54" s="11">
        <f>IF('Data · Indices'!E54="","",IF('Data · Indices'!E54&lt;=t_CPI_1,3,IF('Data · Indices'!E54&lt;=t_CPI_2,2,1)))</f>
        <v>3</v>
      </c>
      <c r="P54" s="11">
        <f>IF('Data · Indices'!F54="","",IF('Data · Indices'!F54&lt;=t_GTI_1,1,IF('Data · Indices'!F54&lt;=t_GTI_2,2,3)))</f>
        <v>3</v>
      </c>
      <c r="Q54" s="11">
        <f>IF('Data · Indices'!G54="","",IF('Data · Indices'!G54&lt;t_WGI_1,3,IF('Data · Indices'!G54&lt;t_WGI_2,2,1)))</f>
        <v>3</v>
      </c>
      <c r="R54" s="11">
        <f t="shared" si="5"/>
        <v>100</v>
      </c>
      <c r="S54" s="15" t="s">
        <v>276</v>
      </c>
      <c r="T54" s="30"/>
      <c r="U54" s="36"/>
    </row>
    <row r="55" spans="1:21" x14ac:dyDescent="0.2">
      <c r="A55" s="19" t="s">
        <v>277</v>
      </c>
      <c r="B55" s="19" t="s">
        <v>278</v>
      </c>
      <c r="C55" s="37" t="s">
        <v>279</v>
      </c>
      <c r="D55" s="20" t="str">
        <f t="shared" si="0"/>
        <v>High Risk</v>
      </c>
      <c r="E55" s="38" t="str">
        <f>IF(SUM('Data · Lists'!C55:F55)&gt;0,"Blacklist — "&amp;TRIM(IF('Data · Lists'!C55=1,"FATF blacklist; ","")&amp;IF('Data · Lists'!D55=1,"UN sanctions; ","")&amp;IF('Data · Lists'!E55=1,"home-jurisdiction sanctions; ","")&amp;IF('Data · Lists'!F55=1,"internal blacklist","")),IF(SUM('Data · Lists'!G55:L55)&gt;0,"Auto-High — "&amp;TRIM(IF('Data · Lists'!G55=1,"FATF greylist; ","")&amp;IF('Data · Lists'!H55=1,"EU high-risk; ","")&amp;IF('Data · Lists'!I55=1,"EU sanctions; ","")&amp;IF('Data · Lists'!J55=1,"UK sanctions; ","")&amp;IF('Data · Lists'!K55=1,"OFAC; ","")&amp;IF('Data · Lists'!L55=1,"Canada sanctions","")),IF(J55=0,"No index data — Manual Review",IF(K55&lt;cov_min,"Coverage below minimum — Manual Review","Index-based"&amp;IF(J55=1," (single indicator, raised one level)","")&amp;IF('Data · Lists'!M55=1," + offshore floor","")))))</f>
        <v>Index-based</v>
      </c>
      <c r="F55" s="38" t="str">
        <f t="shared" si="1"/>
        <v>EDD, enhanced ongoing monitoring, management approval to onboard or continue.</v>
      </c>
      <c r="G55" s="21"/>
      <c r="H55" s="39"/>
      <c r="I55" s="21" t="str">
        <f>IF(SUM('Data · Lists'!C55:F55)&gt;0,"Blacklist",IF(SUM('Data · Lists'!G55:L55)&gt;0,"High Risk",IF(J55=0,"Manual Review",IF(K55&lt;cov_min,"Manual Review",INDEX(Cfg_Ratings,MIN(3,MAX(IF('Data · Lists'!M55=1,off_floor,1),IF(J55=1,IF(L55&lt;band_L,1,IF(L55&lt;band_M,2,3))+1,IF(L55&lt;band_L,1,IF(L55&lt;band_M,2,3))))))))))</f>
        <v>High Risk</v>
      </c>
      <c r="J55" s="21">
        <f t="shared" si="2"/>
        <v>3</v>
      </c>
      <c r="K55" s="22">
        <f t="shared" si="3"/>
        <v>0.65</v>
      </c>
      <c r="L55" s="23">
        <f t="shared" si="4"/>
        <v>2.8461538461538463</v>
      </c>
      <c r="M55" s="21">
        <f>IF('Data · Indices'!C55="","",IF('Data · Indices'!C55&lt;=t_Basel_1,1,IF('Data · Indices'!C55&lt;=t_Basel_2,2,3)))</f>
        <v>3</v>
      </c>
      <c r="N55" s="21" t="str">
        <f>IF('Data · Indices'!D55="","",IF('Data · Indices'!D55&lt;=t_FSI_1,1,IF('Data · Indices'!D55&lt;=t_FSI_2,2,3)))</f>
        <v/>
      </c>
      <c r="O55" s="21">
        <f>IF('Data · Indices'!E55="","",IF('Data · Indices'!E55&lt;=t_CPI_1,3,IF('Data · Indices'!E55&lt;=t_CPI_2,2,1)))</f>
        <v>3</v>
      </c>
      <c r="P55" s="21" t="str">
        <f>IF('Data · Indices'!F55="","",IF('Data · Indices'!F55&lt;=t_GTI_1,1,IF('Data · Indices'!F55&lt;=t_GTI_2,2,3)))</f>
        <v/>
      </c>
      <c r="Q55" s="21">
        <f>IF('Data · Indices'!G55="","",IF('Data · Indices'!G55&lt;t_WGI_1,3,IF('Data · Indices'!G55&lt;t_WGI_2,2,1)))</f>
        <v>2</v>
      </c>
      <c r="R55" s="21">
        <f t="shared" si="5"/>
        <v>65</v>
      </c>
      <c r="S55" s="19" t="s">
        <v>280</v>
      </c>
      <c r="T55" s="38"/>
      <c r="U55" s="39"/>
    </row>
    <row r="56" spans="1:21" x14ac:dyDescent="0.2">
      <c r="A56" s="15" t="s">
        <v>281</v>
      </c>
      <c r="B56" s="15" t="s">
        <v>282</v>
      </c>
      <c r="C56" s="35" t="s">
        <v>283</v>
      </c>
      <c r="D56" s="16" t="str">
        <f t="shared" si="0"/>
        <v>High Risk</v>
      </c>
      <c r="E56" s="30" t="str">
        <f>IF(SUM('Data · Lists'!C56:F56)&gt;0,"Blacklist — "&amp;TRIM(IF('Data · Lists'!C56=1,"FATF blacklist; ","")&amp;IF('Data · Lists'!D56=1,"UN sanctions; ","")&amp;IF('Data · Lists'!E56=1,"home-jurisdiction sanctions; ","")&amp;IF('Data · Lists'!F56=1,"internal blacklist","")),IF(SUM('Data · Lists'!G56:L56)&gt;0,"Auto-High — "&amp;TRIM(IF('Data · Lists'!G56=1,"FATF greylist; ","")&amp;IF('Data · Lists'!H56=1,"EU high-risk; ","")&amp;IF('Data · Lists'!I56=1,"EU sanctions; ","")&amp;IF('Data · Lists'!J56=1,"UK sanctions; ","")&amp;IF('Data · Lists'!K56=1,"OFAC; ","")&amp;IF('Data · Lists'!L56=1,"Canada sanctions","")),IF(J56=0,"No index data — Manual Review",IF(K56&lt;cov_min,"Coverage below minimum — Manual Review","Index-based"&amp;IF(J56=1," (single indicator, raised one level)","")&amp;IF('Data · Lists'!M56=1," + offshore floor","")))))</f>
        <v>Index-based</v>
      </c>
      <c r="F56" s="30" t="str">
        <f t="shared" si="1"/>
        <v>EDD, enhanced ongoing monitoring, management approval to onboard or continue.</v>
      </c>
      <c r="G56" s="11"/>
      <c r="H56" s="36"/>
      <c r="I56" s="11" t="str">
        <f>IF(SUM('Data · Lists'!C56:F56)&gt;0,"Blacklist",IF(SUM('Data · Lists'!G56:L56)&gt;0,"High Risk",IF(J56=0,"Manual Review",IF(K56&lt;cov_min,"Manual Review",INDEX(Cfg_Ratings,MIN(3,MAX(IF('Data · Lists'!M56=1,off_floor,1),IF(J56=1,IF(L56&lt;band_L,1,IF(L56&lt;band_M,2,3))+1,IF(L56&lt;band_L,1,IF(L56&lt;band_M,2,3))))))))))</f>
        <v>High Risk</v>
      </c>
      <c r="J56" s="11">
        <f t="shared" si="2"/>
        <v>4</v>
      </c>
      <c r="K56" s="17">
        <f t="shared" si="3"/>
        <v>0.8</v>
      </c>
      <c r="L56" s="18">
        <f t="shared" si="4"/>
        <v>2.5</v>
      </c>
      <c r="M56" s="11">
        <f>IF('Data · Indices'!C56="","",IF('Data · Indices'!C56&lt;=t_Basel_1,1,IF('Data · Indices'!C56&lt;=t_Basel_2,2,3)))</f>
        <v>3</v>
      </c>
      <c r="N56" s="11" t="str">
        <f>IF('Data · Indices'!D56="","",IF('Data · Indices'!D56&lt;=t_FSI_1,1,IF('Data · Indices'!D56&lt;=t_FSI_2,2,3)))</f>
        <v/>
      </c>
      <c r="O56" s="11">
        <f>IF('Data · Indices'!E56="","",IF('Data · Indices'!E56&lt;=t_CPI_1,3,IF('Data · Indices'!E56&lt;=t_CPI_2,2,1)))</f>
        <v>3</v>
      </c>
      <c r="P56" s="11">
        <f>IF('Data · Indices'!F56="","",IF('Data · Indices'!F56&lt;=t_GTI_1,1,IF('Data · Indices'!F56&lt;=t_GTI_2,2,3)))</f>
        <v>1</v>
      </c>
      <c r="Q56" s="11">
        <f>IF('Data · Indices'!G56="","",IF('Data · Indices'!G56&lt;t_WGI_1,3,IF('Data · Indices'!G56&lt;t_WGI_2,2,1)))</f>
        <v>2</v>
      </c>
      <c r="R56" s="11">
        <f t="shared" si="5"/>
        <v>80</v>
      </c>
      <c r="S56" s="15" t="s">
        <v>284</v>
      </c>
      <c r="T56" s="30"/>
      <c r="U56" s="36"/>
    </row>
    <row r="57" spans="1:21" x14ac:dyDescent="0.2">
      <c r="A57" s="19" t="s">
        <v>285</v>
      </c>
      <c r="B57" s="19" t="s">
        <v>286</v>
      </c>
      <c r="C57" s="37" t="s">
        <v>287</v>
      </c>
      <c r="D57" s="20" t="str">
        <f t="shared" si="0"/>
        <v>High Risk</v>
      </c>
      <c r="E57" s="38" t="str">
        <f>IF(SUM('Data · Lists'!C57:F57)&gt;0,"Blacklist — "&amp;TRIM(IF('Data · Lists'!C57=1,"FATF blacklist; ","")&amp;IF('Data · Lists'!D57=1,"UN sanctions; ","")&amp;IF('Data · Lists'!E57=1,"home-jurisdiction sanctions; ","")&amp;IF('Data · Lists'!F57=1,"internal blacklist","")),IF(SUM('Data · Lists'!G57:L57)&gt;0,"Auto-High — "&amp;TRIM(IF('Data · Lists'!G57=1,"FATF greylist; ","")&amp;IF('Data · Lists'!H57=1,"EU high-risk; ","")&amp;IF('Data · Lists'!I57=1,"EU sanctions; ","")&amp;IF('Data · Lists'!J57=1,"UK sanctions; ","")&amp;IF('Data · Lists'!K57=1,"OFAC; ","")&amp;IF('Data · Lists'!L57=1,"Canada sanctions","")),IF(J57=0,"No index data — Manual Review",IF(K57&lt;cov_min,"Coverage below minimum — Manual Review","Index-based"&amp;IF(J57=1," (single indicator, raised one level)","")&amp;IF('Data · Lists'!M57=1," + offshore floor","")))))</f>
        <v>Auto-High — FATF greylist; EU high-risk;</v>
      </c>
      <c r="F57" s="38" t="str">
        <f t="shared" si="1"/>
        <v>EDD, enhanced ongoing monitoring, management approval to onboard or continue.</v>
      </c>
      <c r="G57" s="21"/>
      <c r="H57" s="39"/>
      <c r="I57" s="21" t="str">
        <f>IF(SUM('Data · Lists'!C57:F57)&gt;0,"Blacklist",IF(SUM('Data · Lists'!G57:L57)&gt;0,"High Risk",IF(J57=0,"Manual Review",IF(K57&lt;cov_min,"Manual Review",INDEX(Cfg_Ratings,MIN(3,MAX(IF('Data · Lists'!M57=1,off_floor,1),IF(J57=1,IF(L57&lt;band_L,1,IF(L57&lt;band_M,2,3))+1,IF(L57&lt;band_L,1,IF(L57&lt;band_M,2,3))))))))))</f>
        <v>High Risk</v>
      </c>
      <c r="J57" s="21">
        <f t="shared" si="2"/>
        <v>4</v>
      </c>
      <c r="K57" s="22">
        <f t="shared" si="3"/>
        <v>0.8</v>
      </c>
      <c r="L57" s="23">
        <f t="shared" si="4"/>
        <v>3</v>
      </c>
      <c r="M57" s="21">
        <f>IF('Data · Indices'!C57="","",IF('Data · Indices'!C57&lt;=t_Basel_1,1,IF('Data · Indices'!C57&lt;=t_Basel_2,2,3)))</f>
        <v>3</v>
      </c>
      <c r="N57" s="21" t="str">
        <f>IF('Data · Indices'!D57="","",IF('Data · Indices'!D57&lt;=t_FSI_1,1,IF('Data · Indices'!D57&lt;=t_FSI_2,2,3)))</f>
        <v/>
      </c>
      <c r="O57" s="21">
        <f>IF('Data · Indices'!E57="","",IF('Data · Indices'!E57&lt;=t_CPI_1,3,IF('Data · Indices'!E57&lt;=t_CPI_2,2,1)))</f>
        <v>3</v>
      </c>
      <c r="P57" s="21">
        <f>IF('Data · Indices'!F57="","",IF('Data · Indices'!F57&lt;=t_GTI_1,1,IF('Data · Indices'!F57&lt;=t_GTI_2,2,3)))</f>
        <v>3</v>
      </c>
      <c r="Q57" s="21">
        <f>IF('Data · Indices'!G57="","",IF('Data · Indices'!G57&lt;t_WGI_1,3,IF('Data · Indices'!G57&lt;t_WGI_2,2,1)))</f>
        <v>3</v>
      </c>
      <c r="R57" s="21">
        <f t="shared" si="5"/>
        <v>80</v>
      </c>
      <c r="S57" s="19" t="s">
        <v>288</v>
      </c>
      <c r="T57" s="38"/>
      <c r="U57" s="39"/>
    </row>
    <row r="58" spans="1:21" x14ac:dyDescent="0.2">
      <c r="A58" s="15" t="s">
        <v>289</v>
      </c>
      <c r="B58" s="15" t="s">
        <v>290</v>
      </c>
      <c r="C58" s="35" t="s">
        <v>291</v>
      </c>
      <c r="D58" s="16" t="str">
        <f t="shared" si="0"/>
        <v>Manual Review</v>
      </c>
      <c r="E58" s="30" t="str">
        <f>IF(SUM('Data · Lists'!C58:F58)&gt;0,"Blacklist — "&amp;TRIM(IF('Data · Lists'!C58=1,"FATF blacklist; ","")&amp;IF('Data · Lists'!D58=1,"UN sanctions; ","")&amp;IF('Data · Lists'!E58=1,"home-jurisdiction sanctions; ","")&amp;IF('Data · Lists'!F58=1,"internal blacklist","")),IF(SUM('Data · Lists'!G58:L58)&gt;0,"Auto-High — "&amp;TRIM(IF('Data · Lists'!G58=1,"FATF greylist; ","")&amp;IF('Data · Lists'!H58=1,"EU high-risk; ","")&amp;IF('Data · Lists'!I58=1,"EU sanctions; ","")&amp;IF('Data · Lists'!J58=1,"UK sanctions; ","")&amp;IF('Data · Lists'!K58=1,"OFAC; ","")&amp;IF('Data · Lists'!L58=1,"Canada sanctions","")),IF(J58=0,"No index data — Manual Review",IF(K58&lt;cov_min,"Coverage below minimum — Manual Review","Index-based"&amp;IF(J58=1," (single indicator, raised one level)","")&amp;IF('Data · Lists'!M58=1," + offshore floor","")))))</f>
        <v>Coverage below minimum — Manual Review</v>
      </c>
      <c r="F58" s="30" t="str">
        <f t="shared" si="1"/>
        <v>No automatic rating. Compliance must determine and document the rating.</v>
      </c>
      <c r="G58" s="11"/>
      <c r="H58" s="36"/>
      <c r="I58" s="11" t="str">
        <f>IF(SUM('Data · Lists'!C58:F58)&gt;0,"Blacklist",IF(SUM('Data · Lists'!G58:L58)&gt;0,"High Risk",IF(J58=0,"Manual Review",IF(K58&lt;cov_min,"Manual Review",INDEX(Cfg_Ratings,MIN(3,MAX(IF('Data · Lists'!M58=1,off_floor,1),IF(J58=1,IF(L58&lt;band_L,1,IF(L58&lt;band_M,2,3))+1,IF(L58&lt;band_L,1,IF(L58&lt;band_M,2,3))))))))))</f>
        <v>Manual Review</v>
      </c>
      <c r="J58" s="11">
        <f t="shared" si="2"/>
        <v>2</v>
      </c>
      <c r="K58" s="17">
        <f t="shared" si="3"/>
        <v>0.3</v>
      </c>
      <c r="L58" s="18">
        <f t="shared" si="4"/>
        <v>2.3333333333333335</v>
      </c>
      <c r="M58" s="11" t="str">
        <f>IF('Data · Indices'!C58="","",IF('Data · Indices'!C58&lt;=t_Basel_1,1,IF('Data · Indices'!C58&lt;=t_Basel_2,2,3)))</f>
        <v/>
      </c>
      <c r="N58" s="11">
        <f>IF('Data · Indices'!D58="","",IF('Data · Indices'!D58&lt;=t_FSI_1,1,IF('Data · Indices'!D58&lt;=t_FSI_2,2,3)))</f>
        <v>3</v>
      </c>
      <c r="O58" s="11" t="str">
        <f>IF('Data · Indices'!E58="","",IF('Data · Indices'!E58&lt;=t_CPI_1,3,IF('Data · Indices'!E58&lt;=t_CPI_2,2,1)))</f>
        <v/>
      </c>
      <c r="P58" s="11" t="str">
        <f>IF('Data · Indices'!F58="","",IF('Data · Indices'!F58&lt;=t_GTI_1,1,IF('Data · Indices'!F58&lt;=t_GTI_2,2,3)))</f>
        <v/>
      </c>
      <c r="Q58" s="11">
        <f>IF('Data · Indices'!G58="","",IF('Data · Indices'!G58&lt;t_WGI_1,3,IF('Data · Indices'!G58&lt;t_WGI_2,2,1)))</f>
        <v>1</v>
      </c>
      <c r="R58" s="11">
        <f t="shared" si="5"/>
        <v>30</v>
      </c>
      <c r="S58" s="15" t="s">
        <v>292</v>
      </c>
      <c r="T58" s="30"/>
      <c r="U58" s="36"/>
    </row>
    <row r="59" spans="1:21" x14ac:dyDescent="0.2">
      <c r="A59" s="19" t="s">
        <v>293</v>
      </c>
      <c r="B59" s="19" t="s">
        <v>294</v>
      </c>
      <c r="C59" s="37" t="s">
        <v>295</v>
      </c>
      <c r="D59" s="20" t="str">
        <f t="shared" si="0"/>
        <v>Medium Risk</v>
      </c>
      <c r="E59" s="38" t="str">
        <f>IF(SUM('Data · Lists'!C59:F59)&gt;0,"Blacklist — "&amp;TRIM(IF('Data · Lists'!C59=1,"FATF blacklist; ","")&amp;IF('Data · Lists'!D59=1,"UN sanctions; ","")&amp;IF('Data · Lists'!E59=1,"home-jurisdiction sanctions; ","")&amp;IF('Data · Lists'!F59=1,"internal blacklist","")),IF(SUM('Data · Lists'!G59:L59)&gt;0,"Auto-High — "&amp;TRIM(IF('Data · Lists'!G59=1,"FATF greylist; ","")&amp;IF('Data · Lists'!H59=1,"EU high-risk; ","")&amp;IF('Data · Lists'!I59=1,"EU sanctions; ","")&amp;IF('Data · Lists'!J59=1,"UK sanctions; ","")&amp;IF('Data · Lists'!K59=1,"OFAC; ","")&amp;IF('Data · Lists'!L59=1,"Canada sanctions","")),IF(J59=0,"No index data — Manual Review",IF(K59&lt;cov_min,"Coverage below minimum — Manual Review","Index-based"&amp;IF(J59=1," (single indicator, raised one level)","")&amp;IF('Data · Lists'!M59=1," + offshore floor","")))))</f>
        <v>Index-based</v>
      </c>
      <c r="F59" s="38" t="str">
        <f t="shared" si="1"/>
        <v>Standard CDD with awareness of contextual factors.</v>
      </c>
      <c r="G59" s="21"/>
      <c r="H59" s="39"/>
      <c r="I59" s="21" t="str">
        <f>IF(SUM('Data · Lists'!C59:F59)&gt;0,"Blacklist",IF(SUM('Data · Lists'!G59:L59)&gt;0,"High Risk",IF(J59=0,"Manual Review",IF(K59&lt;cov_min,"Manual Review",INDEX(Cfg_Ratings,MIN(3,MAX(IF('Data · Lists'!M59=1,off_floor,1),IF(J59=1,IF(L59&lt;band_L,1,IF(L59&lt;band_M,2,3))+1,IF(L59&lt;band_L,1,IF(L59&lt;band_M,2,3))))))))))</f>
        <v>Medium Risk</v>
      </c>
      <c r="J59" s="21">
        <f t="shared" si="2"/>
        <v>5</v>
      </c>
      <c r="K59" s="22">
        <f t="shared" si="3"/>
        <v>1</v>
      </c>
      <c r="L59" s="23">
        <f t="shared" si="4"/>
        <v>1.75</v>
      </c>
      <c r="M59" s="21">
        <f>IF('Data · Indices'!C59="","",IF('Data · Indices'!C59&lt;=t_Basel_1,1,IF('Data · Indices'!C59&lt;=t_Basel_2,2,3)))</f>
        <v>2</v>
      </c>
      <c r="N59" s="21">
        <f>IF('Data · Indices'!D59="","",IF('Data · Indices'!D59&lt;=t_FSI_1,1,IF('Data · Indices'!D59&lt;=t_FSI_2,2,3)))</f>
        <v>2</v>
      </c>
      <c r="O59" s="21">
        <f>IF('Data · Indices'!E59="","",IF('Data · Indices'!E59&lt;=t_CPI_1,3,IF('Data · Indices'!E59&lt;=t_CPI_2,2,1)))</f>
        <v>2</v>
      </c>
      <c r="P59" s="21">
        <f>IF('Data · Indices'!F59="","",IF('Data · Indices'!F59&lt;=t_GTI_1,1,IF('Data · Indices'!F59&lt;=t_GTI_2,2,3)))</f>
        <v>1</v>
      </c>
      <c r="Q59" s="21">
        <f>IF('Data · Indices'!G59="","",IF('Data · Indices'!G59&lt;t_WGI_1,3,IF('Data · Indices'!G59&lt;t_WGI_2,2,1)))</f>
        <v>1</v>
      </c>
      <c r="R59" s="21">
        <f t="shared" si="5"/>
        <v>100</v>
      </c>
      <c r="S59" s="19" t="s">
        <v>296</v>
      </c>
      <c r="T59" s="38"/>
      <c r="U59" s="39"/>
    </row>
    <row r="60" spans="1:21" x14ac:dyDescent="0.2">
      <c r="A60" s="15" t="s">
        <v>297</v>
      </c>
      <c r="B60" s="15" t="s">
        <v>298</v>
      </c>
      <c r="C60" s="35" t="s">
        <v>299</v>
      </c>
      <c r="D60" s="16" t="str">
        <f t="shared" si="0"/>
        <v>Low Risk</v>
      </c>
      <c r="E60" s="30" t="str">
        <f>IF(SUM('Data · Lists'!C60:F60)&gt;0,"Blacklist — "&amp;TRIM(IF('Data · Lists'!C60=1,"FATF blacklist; ","")&amp;IF('Data · Lists'!D60=1,"UN sanctions; ","")&amp;IF('Data · Lists'!E60=1,"home-jurisdiction sanctions; ","")&amp;IF('Data · Lists'!F60=1,"internal blacklist","")),IF(SUM('Data · Lists'!G60:L60)&gt;0,"Auto-High — "&amp;TRIM(IF('Data · Lists'!G60=1,"FATF greylist; ","")&amp;IF('Data · Lists'!H60=1,"EU high-risk; ","")&amp;IF('Data · Lists'!I60=1,"EU sanctions; ","")&amp;IF('Data · Lists'!J60=1,"UK sanctions; ","")&amp;IF('Data · Lists'!K60=1,"OFAC; ","")&amp;IF('Data · Lists'!L60=1,"Canada sanctions","")),IF(J60=0,"No index data — Manual Review",IF(K60&lt;cov_min,"Coverage below minimum — Manual Review","Index-based"&amp;IF(J60=1," (single indicator, raised one level)","")&amp;IF('Data · Lists'!M60=1," + offshore floor","")))))</f>
        <v>Index-based</v>
      </c>
      <c r="F60" s="30" t="str">
        <f t="shared" si="1"/>
        <v>Simplified measures where permitted, subject to Compliance confirmation.</v>
      </c>
      <c r="G60" s="11"/>
      <c r="H60" s="36"/>
      <c r="I60" s="11" t="str">
        <f>IF(SUM('Data · Lists'!C60:F60)&gt;0,"Blacklist",IF(SUM('Data · Lists'!G60:L60)&gt;0,"High Risk",IF(J60=0,"Manual Review",IF(K60&lt;cov_min,"Manual Review",INDEX(Cfg_Ratings,MIN(3,MAX(IF('Data · Lists'!M60=1,off_floor,1),IF(J60=1,IF(L60&lt;band_L,1,IF(L60&lt;band_M,2,3))+1,IF(L60&lt;band_L,1,IF(L60&lt;band_M,2,3))))))))))</f>
        <v>Low Risk</v>
      </c>
      <c r="J60" s="11">
        <f t="shared" si="2"/>
        <v>5</v>
      </c>
      <c r="K60" s="17">
        <f t="shared" si="3"/>
        <v>1</v>
      </c>
      <c r="L60" s="18">
        <f t="shared" si="4"/>
        <v>1.65</v>
      </c>
      <c r="M60" s="11">
        <f>IF('Data · Indices'!C60="","",IF('Data · Indices'!C60&lt;=t_Basel_1,1,IF('Data · Indices'!C60&lt;=t_Basel_2,2,3)))</f>
        <v>2</v>
      </c>
      <c r="N60" s="11">
        <f>IF('Data · Indices'!D60="","",IF('Data · Indices'!D60&lt;=t_FSI_1,1,IF('Data · Indices'!D60&lt;=t_FSI_2,2,3)))</f>
        <v>1</v>
      </c>
      <c r="O60" s="11">
        <f>IF('Data · Indices'!E60="","",IF('Data · Indices'!E60&lt;=t_CPI_1,3,IF('Data · Indices'!E60&lt;=t_CPI_2,2,1)))</f>
        <v>2</v>
      </c>
      <c r="P60" s="11">
        <f>IF('Data · Indices'!F60="","",IF('Data · Indices'!F60&lt;=t_GTI_1,1,IF('Data · Indices'!F60&lt;=t_GTI_2,2,3)))</f>
        <v>1</v>
      </c>
      <c r="Q60" s="11">
        <f>IF('Data · Indices'!G60="","",IF('Data · Indices'!G60&lt;t_WGI_1,3,IF('Data · Indices'!G60&lt;t_WGI_2,2,1)))</f>
        <v>2</v>
      </c>
      <c r="R60" s="11">
        <f t="shared" si="5"/>
        <v>100</v>
      </c>
      <c r="S60" s="15" t="s">
        <v>300</v>
      </c>
      <c r="T60" s="30"/>
      <c r="U60" s="36"/>
    </row>
    <row r="61" spans="1:21" x14ac:dyDescent="0.2">
      <c r="A61" s="19" t="s">
        <v>301</v>
      </c>
      <c r="B61" s="19" t="s">
        <v>302</v>
      </c>
      <c r="C61" s="37" t="s">
        <v>303</v>
      </c>
      <c r="D61" s="20" t="str">
        <f t="shared" si="0"/>
        <v>High Risk</v>
      </c>
      <c r="E61" s="38" t="str">
        <f>IF(SUM('Data · Lists'!C61:F61)&gt;0,"Blacklist — "&amp;TRIM(IF('Data · Lists'!C61=1,"FATF blacklist; ","")&amp;IF('Data · Lists'!D61=1,"UN sanctions; ","")&amp;IF('Data · Lists'!E61=1,"home-jurisdiction sanctions; ","")&amp;IF('Data · Lists'!F61=1,"internal blacklist","")),IF(SUM('Data · Lists'!G61:L61)&gt;0,"Auto-High — "&amp;TRIM(IF('Data · Lists'!G61=1,"FATF greylist; ","")&amp;IF('Data · Lists'!H61=1,"EU high-risk; ","")&amp;IF('Data · Lists'!I61=1,"EU sanctions; ","")&amp;IF('Data · Lists'!J61=1,"UK sanctions; ","")&amp;IF('Data · Lists'!K61=1,"OFAC; ","")&amp;IF('Data · Lists'!L61=1,"Canada sanctions","")),IF(J61=0,"No index data — Manual Review",IF(K61&lt;cov_min,"Coverage below minimum — Manual Review","Index-based"&amp;IF(J61=1," (single indicator, raised one level)","")&amp;IF('Data · Lists'!M61=1," + offshore floor","")))))</f>
        <v>Auto-High — OFAC;</v>
      </c>
      <c r="F61" s="38" t="str">
        <f t="shared" si="1"/>
        <v>EDD, enhanced ongoing monitoring, management approval to onboard or continue.</v>
      </c>
      <c r="G61" s="21"/>
      <c r="H61" s="39"/>
      <c r="I61" s="21" t="str">
        <f>IF(SUM('Data · Lists'!C61:F61)&gt;0,"Blacklist",IF(SUM('Data · Lists'!G61:L61)&gt;0,"High Risk",IF(J61=0,"Manual Review",IF(K61&lt;cov_min,"Manual Review",INDEX(Cfg_Ratings,MIN(3,MAX(IF('Data · Lists'!M61=1,off_floor,1),IF(J61=1,IF(L61&lt;band_L,1,IF(L61&lt;band_M,2,3))+1,IF(L61&lt;band_L,1,IF(L61&lt;band_M,2,3))))))))))</f>
        <v>High Risk</v>
      </c>
      <c r="J61" s="21">
        <f t="shared" si="2"/>
        <v>4</v>
      </c>
      <c r="K61" s="22">
        <f t="shared" si="3"/>
        <v>0.8</v>
      </c>
      <c r="L61" s="23">
        <f t="shared" si="4"/>
        <v>1.8125</v>
      </c>
      <c r="M61" s="21">
        <f>IF('Data · Indices'!C61="","",IF('Data · Indices'!C61&lt;=t_Basel_1,1,IF('Data · Indices'!C61&lt;=t_Basel_2,2,3)))</f>
        <v>2</v>
      </c>
      <c r="N61" s="21" t="str">
        <f>IF('Data · Indices'!D61="","",IF('Data · Indices'!D61&lt;=t_FSI_1,1,IF('Data · Indices'!D61&lt;=t_FSI_2,2,3)))</f>
        <v/>
      </c>
      <c r="O61" s="21">
        <f>IF('Data · Indices'!E61="","",IF('Data · Indices'!E61&lt;=t_CPI_1,3,IF('Data · Indices'!E61&lt;=t_CPI_2,2,1)))</f>
        <v>2</v>
      </c>
      <c r="P61" s="21">
        <f>IF('Data · Indices'!F61="","",IF('Data · Indices'!F61&lt;=t_GTI_1,1,IF('Data · Indices'!F61&lt;=t_GTI_2,2,3)))</f>
        <v>1</v>
      </c>
      <c r="Q61" s="21">
        <f>IF('Data · Indices'!G61="","",IF('Data · Indices'!G61&lt;t_WGI_1,3,IF('Data · Indices'!G61&lt;t_WGI_2,2,1)))</f>
        <v>2</v>
      </c>
      <c r="R61" s="21">
        <f t="shared" si="5"/>
        <v>80</v>
      </c>
      <c r="S61" s="19" t="s">
        <v>304</v>
      </c>
      <c r="T61" s="38"/>
      <c r="U61" s="39"/>
    </row>
    <row r="62" spans="1:21" x14ac:dyDescent="0.2">
      <c r="A62" s="15" t="s">
        <v>305</v>
      </c>
      <c r="B62" s="15" t="s">
        <v>306</v>
      </c>
      <c r="C62" s="35" t="s">
        <v>307</v>
      </c>
      <c r="D62" s="16" t="str">
        <f t="shared" si="0"/>
        <v>Manual Review</v>
      </c>
      <c r="E62" s="30" t="str">
        <f>IF(SUM('Data · Lists'!C62:F62)&gt;0,"Blacklist — "&amp;TRIM(IF('Data · Lists'!C62=1,"FATF blacklist; ","")&amp;IF('Data · Lists'!D62=1,"UN sanctions; ","")&amp;IF('Data · Lists'!E62=1,"home-jurisdiction sanctions; ","")&amp;IF('Data · Lists'!F62=1,"internal blacklist","")),IF(SUM('Data · Lists'!G62:L62)&gt;0,"Auto-High — "&amp;TRIM(IF('Data · Lists'!G62=1,"FATF greylist; ","")&amp;IF('Data · Lists'!H62=1,"EU high-risk; ","")&amp;IF('Data · Lists'!I62=1,"EU sanctions; ","")&amp;IF('Data · Lists'!J62=1,"UK sanctions; ","")&amp;IF('Data · Lists'!K62=1,"OFAC; ","")&amp;IF('Data · Lists'!L62=1,"Canada sanctions","")),IF(J62=0,"No index data — Manual Review",IF(K62&lt;cov_min,"Coverage below minimum — Manual Review","Index-based"&amp;IF(J62=1," (single indicator, raised one level)","")&amp;IF('Data · Lists'!M62=1," + offshore floor","")))))</f>
        <v>Coverage below minimum — Manual Review</v>
      </c>
      <c r="F62" s="30" t="str">
        <f t="shared" si="1"/>
        <v>No automatic rating. Compliance must determine and document the rating.</v>
      </c>
      <c r="G62" s="11"/>
      <c r="H62" s="36"/>
      <c r="I62" s="11" t="str">
        <f>IF(SUM('Data · Lists'!C62:F62)&gt;0,"Blacklist",IF(SUM('Data · Lists'!G62:L62)&gt;0,"High Risk",IF(J62=0,"Manual Review",IF(K62&lt;cov_min,"Manual Review",INDEX(Cfg_Ratings,MIN(3,MAX(IF('Data · Lists'!M62=1,off_floor,1),IF(J62=1,IF(L62&lt;band_L,1,IF(L62&lt;band_M,2,3))+1,IF(L62&lt;band_L,1,IF(L62&lt;band_M,2,3))))))))))</f>
        <v>Manual Review</v>
      </c>
      <c r="J62" s="11">
        <f t="shared" si="2"/>
        <v>1</v>
      </c>
      <c r="K62" s="17">
        <f t="shared" si="3"/>
        <v>0.2</v>
      </c>
      <c r="L62" s="18">
        <f t="shared" si="4"/>
        <v>3</v>
      </c>
      <c r="M62" s="11" t="str">
        <f>IF('Data · Indices'!C62="","",IF('Data · Indices'!C62&lt;=t_Basel_1,1,IF('Data · Indices'!C62&lt;=t_Basel_2,2,3)))</f>
        <v/>
      </c>
      <c r="N62" s="11">
        <f>IF('Data · Indices'!D62="","",IF('Data · Indices'!D62&lt;=t_FSI_1,1,IF('Data · Indices'!D62&lt;=t_FSI_2,2,3)))</f>
        <v>3</v>
      </c>
      <c r="O62" s="11" t="str">
        <f>IF('Data · Indices'!E62="","",IF('Data · Indices'!E62&lt;=t_CPI_1,3,IF('Data · Indices'!E62&lt;=t_CPI_2,2,1)))</f>
        <v/>
      </c>
      <c r="P62" s="11" t="str">
        <f>IF('Data · Indices'!F62="","",IF('Data · Indices'!F62&lt;=t_GTI_1,1,IF('Data · Indices'!F62&lt;=t_GTI_2,2,3)))</f>
        <v/>
      </c>
      <c r="Q62" s="11" t="str">
        <f>IF('Data · Indices'!G62="","",IF('Data · Indices'!G62&lt;t_WGI_1,3,IF('Data · Indices'!G62&lt;t_WGI_2,2,1)))</f>
        <v/>
      </c>
      <c r="R62" s="11">
        <f t="shared" si="5"/>
        <v>20</v>
      </c>
      <c r="S62" s="15" t="s">
        <v>308</v>
      </c>
      <c r="T62" s="30"/>
      <c r="U62" s="36"/>
    </row>
    <row r="63" spans="1:21" x14ac:dyDescent="0.2">
      <c r="A63" s="19" t="s">
        <v>309</v>
      </c>
      <c r="B63" s="19" t="s">
        <v>310</v>
      </c>
      <c r="C63" s="37" t="s">
        <v>311</v>
      </c>
      <c r="D63" s="20" t="str">
        <f t="shared" si="0"/>
        <v>Medium Risk</v>
      </c>
      <c r="E63" s="38" t="str">
        <f>IF(SUM('Data · Lists'!C63:F63)&gt;0,"Blacklist — "&amp;TRIM(IF('Data · Lists'!C63=1,"FATF blacklist; ","")&amp;IF('Data · Lists'!D63=1,"UN sanctions; ","")&amp;IF('Data · Lists'!E63=1,"home-jurisdiction sanctions; ","")&amp;IF('Data · Lists'!F63=1,"internal blacklist","")),IF(SUM('Data · Lists'!G63:L63)&gt;0,"Auto-High — "&amp;TRIM(IF('Data · Lists'!G63=1,"FATF greylist; ","")&amp;IF('Data · Lists'!H63=1,"EU high-risk; ","")&amp;IF('Data · Lists'!I63=1,"EU sanctions; ","")&amp;IF('Data · Lists'!J63=1,"UK sanctions; ","")&amp;IF('Data · Lists'!K63=1,"OFAC; ","")&amp;IF('Data · Lists'!L63=1,"Canada sanctions","")),IF(J63=0,"No index data — Manual Review",IF(K63&lt;cov_min,"Coverage below minimum — Manual Review","Index-based"&amp;IF(J63=1," (single indicator, raised one level)","")&amp;IF('Data · Lists'!M63=1," + offshore floor","")))))</f>
        <v>Index-based</v>
      </c>
      <c r="F63" s="38" t="str">
        <f t="shared" si="1"/>
        <v>Standard CDD with awareness of contextual factors.</v>
      </c>
      <c r="G63" s="21"/>
      <c r="H63" s="39"/>
      <c r="I63" s="21" t="str">
        <f>IF(SUM('Data · Lists'!C63:F63)&gt;0,"Blacklist",IF(SUM('Data · Lists'!G63:L63)&gt;0,"High Risk",IF(J63=0,"Manual Review",IF(K63&lt;cov_min,"Manual Review",INDEX(Cfg_Ratings,MIN(3,MAX(IF('Data · Lists'!M63=1,off_floor,1),IF(J63=1,IF(L63&lt;band_L,1,IF(L63&lt;band_M,2,3))+1,IF(L63&lt;band_L,1,IF(L63&lt;band_M,2,3))))))))))</f>
        <v>Medium Risk</v>
      </c>
      <c r="J63" s="21">
        <f t="shared" si="2"/>
        <v>5</v>
      </c>
      <c r="K63" s="22">
        <f t="shared" si="3"/>
        <v>1</v>
      </c>
      <c r="L63" s="23">
        <f t="shared" si="4"/>
        <v>1.85</v>
      </c>
      <c r="M63" s="21">
        <f>IF('Data · Indices'!C63="","",IF('Data · Indices'!C63&lt;=t_Basel_1,1,IF('Data · Indices'!C63&lt;=t_Basel_2,2,3)))</f>
        <v>2</v>
      </c>
      <c r="N63" s="21">
        <f>IF('Data · Indices'!D63="","",IF('Data · Indices'!D63&lt;=t_FSI_1,1,IF('Data · Indices'!D63&lt;=t_FSI_2,2,3)))</f>
        <v>2</v>
      </c>
      <c r="O63" s="21">
        <f>IF('Data · Indices'!E63="","",IF('Data · Indices'!E63&lt;=t_CPI_1,3,IF('Data · Indices'!E63&lt;=t_CPI_2,2,1)))</f>
        <v>2</v>
      </c>
      <c r="P63" s="21">
        <f>IF('Data · Indices'!F63="","",IF('Data · Indices'!F63&lt;=t_GTI_1,1,IF('Data · Indices'!F63&lt;=t_GTI_2,2,3)))</f>
        <v>1</v>
      </c>
      <c r="Q63" s="21">
        <f>IF('Data · Indices'!G63="","",IF('Data · Indices'!G63&lt;t_WGI_1,3,IF('Data · Indices'!G63&lt;t_WGI_2,2,1)))</f>
        <v>2</v>
      </c>
      <c r="R63" s="21">
        <f t="shared" si="5"/>
        <v>100</v>
      </c>
      <c r="S63" s="19" t="s">
        <v>312</v>
      </c>
      <c r="T63" s="38"/>
      <c r="U63" s="39"/>
    </row>
    <row r="64" spans="1:21" x14ac:dyDescent="0.2">
      <c r="A64" s="15" t="s">
        <v>313</v>
      </c>
      <c r="B64" s="15" t="s">
        <v>314</v>
      </c>
      <c r="C64" s="35" t="s">
        <v>315</v>
      </c>
      <c r="D64" s="16" t="str">
        <f t="shared" si="0"/>
        <v>Low Risk</v>
      </c>
      <c r="E64" s="30" t="str">
        <f>IF(SUM('Data · Lists'!C64:F64)&gt;0,"Blacklist — "&amp;TRIM(IF('Data · Lists'!C64=1,"FATF blacklist; ","")&amp;IF('Data · Lists'!D64=1,"UN sanctions; ","")&amp;IF('Data · Lists'!E64=1,"home-jurisdiction sanctions; ","")&amp;IF('Data · Lists'!F64=1,"internal blacklist","")),IF(SUM('Data · Lists'!G64:L64)&gt;0,"Auto-High — "&amp;TRIM(IF('Data · Lists'!G64=1,"FATF greylist; ","")&amp;IF('Data · Lists'!H64=1,"EU high-risk; ","")&amp;IF('Data · Lists'!I64=1,"EU sanctions; ","")&amp;IF('Data · Lists'!J64=1,"UK sanctions; ","")&amp;IF('Data · Lists'!K64=1,"OFAC; ","")&amp;IF('Data · Lists'!L64=1,"Canada sanctions","")),IF(J64=0,"No index data — Manual Review",IF(K64&lt;cov_min,"Coverage below minimum — Manual Review","Index-based"&amp;IF(J64=1," (single indicator, raised one level)","")&amp;IF('Data · Lists'!M64=1," + offshore floor","")))))</f>
        <v>Index-based</v>
      </c>
      <c r="F64" s="30" t="str">
        <f t="shared" si="1"/>
        <v>Simplified measures where permitted, subject to Compliance confirmation.</v>
      </c>
      <c r="G64" s="11"/>
      <c r="H64" s="36"/>
      <c r="I64" s="11" t="str">
        <f>IF(SUM('Data · Lists'!C64:F64)&gt;0,"Blacklist",IF(SUM('Data · Lists'!G64:L64)&gt;0,"High Risk",IF(J64=0,"Manual Review",IF(K64&lt;cov_min,"Manual Review",INDEX(Cfg_Ratings,MIN(3,MAX(IF('Data · Lists'!M64=1,off_floor,1),IF(J64=1,IF(L64&lt;band_L,1,IF(L64&lt;band_M,2,3))+1,IF(L64&lt;band_L,1,IF(L64&lt;band_M,2,3))))))))))</f>
        <v>Low Risk</v>
      </c>
      <c r="J64" s="11">
        <f t="shared" si="2"/>
        <v>5</v>
      </c>
      <c r="K64" s="17">
        <f t="shared" si="3"/>
        <v>1</v>
      </c>
      <c r="L64" s="18">
        <f t="shared" si="4"/>
        <v>1.3</v>
      </c>
      <c r="M64" s="11">
        <f>IF('Data · Indices'!C64="","",IF('Data · Indices'!C64&lt;=t_Basel_1,1,IF('Data · Indices'!C64&lt;=t_Basel_2,2,3)))</f>
        <v>1</v>
      </c>
      <c r="N64" s="11">
        <f>IF('Data · Indices'!D64="","",IF('Data · Indices'!D64&lt;=t_FSI_1,1,IF('Data · Indices'!D64&lt;=t_FSI_2,2,3)))</f>
        <v>1</v>
      </c>
      <c r="O64" s="11">
        <f>IF('Data · Indices'!E64="","",IF('Data · Indices'!E64&lt;=t_CPI_1,3,IF('Data · Indices'!E64&lt;=t_CPI_2,2,1)))</f>
        <v>2</v>
      </c>
      <c r="P64" s="11">
        <f>IF('Data · Indices'!F64="","",IF('Data · Indices'!F64&lt;=t_GTI_1,1,IF('Data · Indices'!F64&lt;=t_GTI_2,2,3)))</f>
        <v>2</v>
      </c>
      <c r="Q64" s="11">
        <f>IF('Data · Indices'!G64="","",IF('Data · Indices'!G64&lt;t_WGI_1,3,IF('Data · Indices'!G64&lt;t_WGI_2,2,1)))</f>
        <v>1</v>
      </c>
      <c r="R64" s="11">
        <f t="shared" si="5"/>
        <v>100</v>
      </c>
      <c r="S64" s="15" t="s">
        <v>316</v>
      </c>
      <c r="T64" s="30"/>
      <c r="U64" s="36"/>
    </row>
    <row r="65" spans="1:21" x14ac:dyDescent="0.2">
      <c r="A65" s="19" t="s">
        <v>317</v>
      </c>
      <c r="B65" s="19" t="s">
        <v>318</v>
      </c>
      <c r="C65" s="37" t="s">
        <v>319</v>
      </c>
      <c r="D65" s="20" t="str">
        <f t="shared" si="0"/>
        <v>High Risk</v>
      </c>
      <c r="E65" s="38" t="str">
        <f>IF(SUM('Data · Lists'!C65:F65)&gt;0,"Blacklist — "&amp;TRIM(IF('Data · Lists'!C65=1,"FATF blacklist; ","")&amp;IF('Data · Lists'!D65=1,"UN sanctions; ","")&amp;IF('Data · Lists'!E65=1,"home-jurisdiction sanctions; ","")&amp;IF('Data · Lists'!F65=1,"internal blacklist","")),IF(SUM('Data · Lists'!G65:L65)&gt;0,"Auto-High — "&amp;TRIM(IF('Data · Lists'!G65=1,"FATF greylist; ","")&amp;IF('Data · Lists'!H65=1,"EU high-risk; ","")&amp;IF('Data · Lists'!I65=1,"EU sanctions; ","")&amp;IF('Data · Lists'!J65=1,"UK sanctions; ","")&amp;IF('Data · Lists'!K65=1,"OFAC; ","")&amp;IF('Data · Lists'!L65=1,"Canada sanctions","")),IF(J65=0,"No index data — Manual Review",IF(K65&lt;cov_min,"Coverage below minimum — Manual Review","Index-based"&amp;IF(J65=1," (single indicator, raised one level)","")&amp;IF('Data · Lists'!M65=1," + offshore floor","")))))</f>
        <v>Auto-High — FATF greylist; EU high-risk;</v>
      </c>
      <c r="F65" s="38" t="str">
        <f t="shared" si="1"/>
        <v>EDD, enhanced ongoing monitoring, management approval to onboard or continue.</v>
      </c>
      <c r="G65" s="21"/>
      <c r="H65" s="39"/>
      <c r="I65" s="21" t="str">
        <f>IF(SUM('Data · Lists'!C65:F65)&gt;0,"Blacklist",IF(SUM('Data · Lists'!G65:L65)&gt;0,"High Risk",IF(J65=0,"Manual Review",IF(K65&lt;cov_min,"Manual Review",INDEX(Cfg_Ratings,MIN(3,MAX(IF('Data · Lists'!M65=1,off_floor,1),IF(J65=1,IF(L65&lt;band_L,1,IF(L65&lt;band_M,2,3))+1,IF(L65&lt;band_L,1,IF(L65&lt;band_M,2,3))))))))))</f>
        <v>High Risk</v>
      </c>
      <c r="J65" s="21">
        <f t="shared" si="2"/>
        <v>4</v>
      </c>
      <c r="K65" s="22">
        <f t="shared" si="3"/>
        <v>0.8</v>
      </c>
      <c r="L65" s="23">
        <f t="shared" si="4"/>
        <v>2.4375</v>
      </c>
      <c r="M65" s="21">
        <f>IF('Data · Indices'!C65="","",IF('Data · Indices'!C65&lt;=t_Basel_1,1,IF('Data · Indices'!C65&lt;=t_Basel_2,2,3)))</f>
        <v>3</v>
      </c>
      <c r="N65" s="21" t="str">
        <f>IF('Data · Indices'!D65="","",IF('Data · Indices'!D65&lt;=t_FSI_1,1,IF('Data · Indices'!D65&lt;=t_FSI_2,2,3)))</f>
        <v/>
      </c>
      <c r="O65" s="21">
        <f>IF('Data · Indices'!E65="","",IF('Data · Indices'!E65&lt;=t_CPI_1,3,IF('Data · Indices'!E65&lt;=t_CPI_2,2,1)))</f>
        <v>2</v>
      </c>
      <c r="P65" s="21">
        <f>IF('Data · Indices'!F65="","",IF('Data · Indices'!F65&lt;=t_GTI_1,1,IF('Data · Indices'!F65&lt;=t_GTI_2,2,3)))</f>
        <v>1</v>
      </c>
      <c r="Q65" s="21">
        <f>IF('Data · Indices'!G65="","",IF('Data · Indices'!G65&lt;t_WGI_1,3,IF('Data · Indices'!G65&lt;t_WGI_2,2,1)))</f>
        <v>3</v>
      </c>
      <c r="R65" s="21">
        <f t="shared" si="5"/>
        <v>80</v>
      </c>
      <c r="S65" s="19" t="s">
        <v>320</v>
      </c>
      <c r="T65" s="38"/>
      <c r="U65" s="39"/>
    </row>
    <row r="66" spans="1:21" x14ac:dyDescent="0.2">
      <c r="A66" s="15" t="s">
        <v>321</v>
      </c>
      <c r="B66" s="15" t="s">
        <v>322</v>
      </c>
      <c r="C66" s="35" t="s">
        <v>323</v>
      </c>
      <c r="D66" s="16" t="str">
        <f t="shared" si="0"/>
        <v>Low Risk</v>
      </c>
      <c r="E66" s="30" t="str">
        <f>IF(SUM('Data · Lists'!C66:F66)&gt;0,"Blacklist — "&amp;TRIM(IF('Data · Lists'!C66=1,"FATF blacklist; ","")&amp;IF('Data · Lists'!D66=1,"UN sanctions; ","")&amp;IF('Data · Lists'!E66=1,"home-jurisdiction sanctions; ","")&amp;IF('Data · Lists'!F66=1,"internal blacklist","")),IF(SUM('Data · Lists'!G66:L66)&gt;0,"Auto-High — "&amp;TRIM(IF('Data · Lists'!G66=1,"FATF greylist; ","")&amp;IF('Data · Lists'!H66=1,"EU high-risk; ","")&amp;IF('Data · Lists'!I66=1,"EU sanctions; ","")&amp;IF('Data · Lists'!J66=1,"UK sanctions; ","")&amp;IF('Data · Lists'!K66=1,"OFAC; ","")&amp;IF('Data · Lists'!L66=1,"Canada sanctions","")),IF(J66=0,"No index data — Manual Review",IF(K66&lt;cov_min,"Coverage below minimum — Manual Review","Index-based"&amp;IF(J66=1," (single indicator, raised one level)","")&amp;IF('Data · Lists'!M66=1," + offshore floor","")))))</f>
        <v>Index-based</v>
      </c>
      <c r="F66" s="30" t="str">
        <f t="shared" si="1"/>
        <v>Simplified measures where permitted, subject to Compliance confirmation.</v>
      </c>
      <c r="G66" s="11"/>
      <c r="H66" s="36"/>
      <c r="I66" s="11" t="str">
        <f>IF(SUM('Data · Lists'!C66:F66)&gt;0,"Blacklist",IF(SUM('Data · Lists'!G66:L66)&gt;0,"High Risk",IF(J66=0,"Manual Review",IF(K66&lt;cov_min,"Manual Review",INDEX(Cfg_Ratings,MIN(3,MAX(IF('Data · Lists'!M66=1,off_floor,1),IF(J66=1,IF(L66&lt;band_L,1,IF(L66&lt;band_M,2,3))+1,IF(L66&lt;band_L,1,IF(L66&lt;band_M,2,3))))))))))</f>
        <v>Low Risk</v>
      </c>
      <c r="J66" s="11">
        <f t="shared" si="2"/>
        <v>5</v>
      </c>
      <c r="K66" s="17">
        <f t="shared" si="3"/>
        <v>1</v>
      </c>
      <c r="L66" s="18">
        <f t="shared" si="4"/>
        <v>1</v>
      </c>
      <c r="M66" s="11">
        <f>IF('Data · Indices'!C66="","",IF('Data · Indices'!C66&lt;=t_Basel_1,1,IF('Data · Indices'!C66&lt;=t_Basel_2,2,3)))</f>
        <v>1</v>
      </c>
      <c r="N66" s="11">
        <f>IF('Data · Indices'!D66="","",IF('Data · Indices'!D66&lt;=t_FSI_1,1,IF('Data · Indices'!D66&lt;=t_FSI_2,2,3)))</f>
        <v>1</v>
      </c>
      <c r="O66" s="11">
        <f>IF('Data · Indices'!E66="","",IF('Data · Indices'!E66&lt;=t_CPI_1,3,IF('Data · Indices'!E66&lt;=t_CPI_2,2,1)))</f>
        <v>1</v>
      </c>
      <c r="P66" s="11">
        <f>IF('Data · Indices'!F66="","",IF('Data · Indices'!F66&lt;=t_GTI_1,1,IF('Data · Indices'!F66&lt;=t_GTI_2,2,3)))</f>
        <v>1</v>
      </c>
      <c r="Q66" s="11">
        <f>IF('Data · Indices'!G66="","",IF('Data · Indices'!G66&lt;t_WGI_1,3,IF('Data · Indices'!G66&lt;t_WGI_2,2,1)))</f>
        <v>1</v>
      </c>
      <c r="R66" s="11">
        <f t="shared" si="5"/>
        <v>100</v>
      </c>
      <c r="S66" s="15" t="s">
        <v>324</v>
      </c>
      <c r="T66" s="30"/>
      <c r="U66" s="36"/>
    </row>
    <row r="67" spans="1:21" x14ac:dyDescent="0.2">
      <c r="A67" s="19" t="s">
        <v>325</v>
      </c>
      <c r="B67" s="19" t="s">
        <v>326</v>
      </c>
      <c r="C67" s="37" t="s">
        <v>327</v>
      </c>
      <c r="D67" s="20" t="str">
        <f t="shared" si="0"/>
        <v>High Risk</v>
      </c>
      <c r="E67" s="38" t="str">
        <f>IF(SUM('Data · Lists'!C67:F67)&gt;0,"Blacklist — "&amp;TRIM(IF('Data · Lists'!C67=1,"FATF blacklist; ","")&amp;IF('Data · Lists'!D67=1,"UN sanctions; ","")&amp;IF('Data · Lists'!E67=1,"home-jurisdiction sanctions; ","")&amp;IF('Data · Lists'!F67=1,"internal blacklist","")),IF(SUM('Data · Lists'!G67:L67)&gt;0,"Auto-High — "&amp;TRIM(IF('Data · Lists'!G67=1,"FATF greylist; ","")&amp;IF('Data · Lists'!H67=1,"EU high-risk; ","")&amp;IF('Data · Lists'!I67=1,"EU sanctions; ","")&amp;IF('Data · Lists'!J67=1,"UK sanctions; ","")&amp;IF('Data · Lists'!K67=1,"OFAC; ","")&amp;IF('Data · Lists'!L67=1,"Canada sanctions","")),IF(J67=0,"No index data — Manual Review",IF(K67&lt;cov_min,"Coverage below minimum — Manual Review","Index-based"&amp;IF(J67=1," (single indicator, raised one level)","")&amp;IF('Data · Lists'!M67=1," + offshore floor","")))))</f>
        <v>Index-based</v>
      </c>
      <c r="F67" s="38" t="str">
        <f t="shared" si="1"/>
        <v>EDD, enhanced ongoing monitoring, management approval to onboard or continue.</v>
      </c>
      <c r="G67" s="21"/>
      <c r="H67" s="39"/>
      <c r="I67" s="21" t="str">
        <f>IF(SUM('Data · Lists'!C67:F67)&gt;0,"Blacklist",IF(SUM('Data · Lists'!G67:L67)&gt;0,"High Risk",IF(J67=0,"Manual Review",IF(K67&lt;cov_min,"Manual Review",INDEX(Cfg_Ratings,MIN(3,MAX(IF('Data · Lists'!M67=1,off_floor,1),IF(J67=1,IF(L67&lt;band_L,1,IF(L67&lt;band_M,2,3))+1,IF(L67&lt;band_L,1,IF(L67&lt;band_M,2,3))))))))))</f>
        <v>High Risk</v>
      </c>
      <c r="J67" s="21">
        <f t="shared" si="2"/>
        <v>4</v>
      </c>
      <c r="K67" s="22">
        <f t="shared" si="3"/>
        <v>0.8</v>
      </c>
      <c r="L67" s="23">
        <f t="shared" si="4"/>
        <v>2.625</v>
      </c>
      <c r="M67" s="21">
        <f>IF('Data · Indices'!C67="","",IF('Data · Indices'!C67&lt;=t_Basel_1,1,IF('Data · Indices'!C67&lt;=t_Basel_2,2,3)))</f>
        <v>3</v>
      </c>
      <c r="N67" s="21" t="str">
        <f>IF('Data · Indices'!D67="","",IF('Data · Indices'!D67&lt;=t_FSI_1,1,IF('Data · Indices'!D67&lt;=t_FSI_2,2,3)))</f>
        <v/>
      </c>
      <c r="O67" s="21">
        <f>IF('Data · Indices'!E67="","",IF('Data · Indices'!E67&lt;=t_CPI_1,3,IF('Data · Indices'!E67&lt;=t_CPI_2,2,1)))</f>
        <v>3</v>
      </c>
      <c r="P67" s="21">
        <f>IF('Data · Indices'!F67="","",IF('Data · Indices'!F67&lt;=t_GTI_1,1,IF('Data · Indices'!F67&lt;=t_GTI_2,2,3)))</f>
        <v>1</v>
      </c>
      <c r="Q67" s="21">
        <f>IF('Data · Indices'!G67="","",IF('Data · Indices'!G67&lt;t_WGI_1,3,IF('Data · Indices'!G67&lt;t_WGI_2,2,1)))</f>
        <v>3</v>
      </c>
      <c r="R67" s="21">
        <f t="shared" si="5"/>
        <v>80</v>
      </c>
      <c r="S67" s="19" t="s">
        <v>328</v>
      </c>
      <c r="T67" s="38"/>
      <c r="U67" s="39"/>
    </row>
    <row r="68" spans="1:21" x14ac:dyDescent="0.2">
      <c r="A68" s="15" t="s">
        <v>329</v>
      </c>
      <c r="B68" s="15" t="s">
        <v>330</v>
      </c>
      <c r="C68" s="35" t="s">
        <v>331</v>
      </c>
      <c r="D68" s="16" t="str">
        <f t="shared" si="0"/>
        <v>Medium Risk</v>
      </c>
      <c r="E68" s="30" t="str">
        <f>IF(SUM('Data · Lists'!C68:F68)&gt;0,"Blacklist — "&amp;TRIM(IF('Data · Lists'!C68=1,"FATF blacklist; ","")&amp;IF('Data · Lists'!D68=1,"UN sanctions; ","")&amp;IF('Data · Lists'!E68=1,"home-jurisdiction sanctions; ","")&amp;IF('Data · Lists'!F68=1,"internal blacklist","")),IF(SUM('Data · Lists'!G68:L68)&gt;0,"Auto-High — "&amp;TRIM(IF('Data · Lists'!G68=1,"FATF greylist; ","")&amp;IF('Data · Lists'!H68=1,"EU high-risk; ","")&amp;IF('Data · Lists'!I68=1,"EU sanctions; ","")&amp;IF('Data · Lists'!J68=1,"UK sanctions; ","")&amp;IF('Data · Lists'!K68=1,"OFAC; ","")&amp;IF('Data · Lists'!L68=1,"Canada sanctions","")),IF(J68=0,"No index data — Manual Review",IF(K68&lt;cov_min,"Coverage below minimum — Manual Review","Index-based"&amp;IF(J68=1," (single indicator, raised one level)","")&amp;IF('Data · Lists'!M68=1," + offshore floor","")))))</f>
        <v>Index-based + offshore floor</v>
      </c>
      <c r="F68" s="30" t="str">
        <f t="shared" si="1"/>
        <v>Standard CDD with awareness of contextual factors.</v>
      </c>
      <c r="G68" s="11"/>
      <c r="H68" s="36"/>
      <c r="I68" s="11" t="str">
        <f>IF(SUM('Data · Lists'!C68:F68)&gt;0,"Blacklist",IF(SUM('Data · Lists'!G68:L68)&gt;0,"High Risk",IF(J68=0,"Manual Review",IF(K68&lt;cov_min,"Manual Review",INDEX(Cfg_Ratings,MIN(3,MAX(IF('Data · Lists'!M68=1,off_floor,1),IF(J68=1,IF(L68&lt;band_L,1,IF(L68&lt;band_M,2,3))+1,IF(L68&lt;band_L,1,IF(L68&lt;band_M,2,3))))))))))</f>
        <v>Medium Risk</v>
      </c>
      <c r="J68" s="11">
        <f t="shared" si="2"/>
        <v>4</v>
      </c>
      <c r="K68" s="17">
        <f t="shared" si="3"/>
        <v>0.85</v>
      </c>
      <c r="L68" s="18">
        <f t="shared" si="4"/>
        <v>1.4705882352941178</v>
      </c>
      <c r="M68" s="11">
        <f>IF('Data · Indices'!C68="","",IF('Data · Indices'!C68&lt;=t_Basel_1,1,IF('Data · Indices'!C68&lt;=t_Basel_2,2,3)))</f>
        <v>2</v>
      </c>
      <c r="N68" s="11">
        <f>IF('Data · Indices'!D68="","",IF('Data · Indices'!D68&lt;=t_FSI_1,1,IF('Data · Indices'!D68&lt;=t_FSI_2,2,3)))</f>
        <v>1</v>
      </c>
      <c r="O68" s="11">
        <f>IF('Data · Indices'!E68="","",IF('Data · Indices'!E68&lt;=t_CPI_1,3,IF('Data · Indices'!E68&lt;=t_CPI_2,2,1)))</f>
        <v>1</v>
      </c>
      <c r="P68" s="11" t="str">
        <f>IF('Data · Indices'!F68="","",IF('Data · Indices'!F68&lt;=t_GTI_1,1,IF('Data · Indices'!F68&lt;=t_GTI_2,2,3)))</f>
        <v/>
      </c>
      <c r="Q68" s="11">
        <f>IF('Data · Indices'!G68="","",IF('Data · Indices'!G68&lt;t_WGI_1,3,IF('Data · Indices'!G68&lt;t_WGI_2,2,1)))</f>
        <v>1</v>
      </c>
      <c r="R68" s="11">
        <f t="shared" si="5"/>
        <v>85</v>
      </c>
      <c r="S68" s="15" t="s">
        <v>332</v>
      </c>
      <c r="T68" s="30"/>
      <c r="U68" s="36"/>
    </row>
    <row r="69" spans="1:21" x14ac:dyDescent="0.2">
      <c r="A69" s="19" t="s">
        <v>333</v>
      </c>
      <c r="B69" s="19" t="s">
        <v>334</v>
      </c>
      <c r="C69" s="37" t="s">
        <v>335</v>
      </c>
      <c r="D69" s="20" t="str">
        <f t="shared" si="0"/>
        <v>Medium Risk</v>
      </c>
      <c r="E69" s="38" t="str">
        <f>IF(SUM('Data · Lists'!C69:F69)&gt;0,"Blacklist — "&amp;TRIM(IF('Data · Lists'!C69=1,"FATF blacklist; ","")&amp;IF('Data · Lists'!D69=1,"UN sanctions; ","")&amp;IF('Data · Lists'!E69=1,"home-jurisdiction sanctions; ","")&amp;IF('Data · Lists'!F69=1,"internal blacklist","")),IF(SUM('Data · Lists'!G69:L69)&gt;0,"Auto-High — "&amp;TRIM(IF('Data · Lists'!G69=1,"FATF greylist; ","")&amp;IF('Data · Lists'!H69=1,"EU high-risk; ","")&amp;IF('Data · Lists'!I69=1,"EU sanctions; ","")&amp;IF('Data · Lists'!J69=1,"UK sanctions; ","")&amp;IF('Data · Lists'!K69=1,"OFAC; ","")&amp;IF('Data · Lists'!L69=1,"Canada sanctions","")),IF(J69=0,"No index data — Manual Review",IF(K69&lt;cov_min,"Coverage below minimum — Manual Review","Index-based"&amp;IF(J69=1," (single indicator, raised one level)","")&amp;IF('Data · Lists'!M69=1," + offshore floor","")))))</f>
        <v>Index-based</v>
      </c>
      <c r="F69" s="38" t="str">
        <f t="shared" si="1"/>
        <v>Standard CDD with awareness of contextual factors.</v>
      </c>
      <c r="G69" s="21"/>
      <c r="H69" s="39"/>
      <c r="I69" s="21" t="str">
        <f>IF(SUM('Data · Lists'!C69:F69)&gt;0,"Blacklist",IF(SUM('Data · Lists'!G69:L69)&gt;0,"High Risk",IF(J69=0,"Manual Review",IF(K69&lt;cov_min,"Manual Review",INDEX(Cfg_Ratings,MIN(3,MAX(IF('Data · Lists'!M69=1,off_floor,1),IF(J69=1,IF(L69&lt;band_L,1,IF(L69&lt;band_M,2,3))+1,IF(L69&lt;band_L,1,IF(L69&lt;band_M,2,3))))))))))</f>
        <v>Medium Risk</v>
      </c>
      <c r="J69" s="21">
        <f t="shared" si="2"/>
        <v>5</v>
      </c>
      <c r="K69" s="22">
        <f t="shared" si="3"/>
        <v>1</v>
      </c>
      <c r="L69" s="23">
        <f t="shared" si="4"/>
        <v>2</v>
      </c>
      <c r="M69" s="21">
        <f>IF('Data · Indices'!C69="","",IF('Data · Indices'!C69&lt;=t_Basel_1,1,IF('Data · Indices'!C69&lt;=t_Basel_2,2,3)))</f>
        <v>2</v>
      </c>
      <c r="N69" s="21">
        <f>IF('Data · Indices'!D69="","",IF('Data · Indices'!D69&lt;=t_FSI_1,1,IF('Data · Indices'!D69&lt;=t_FSI_2,2,3)))</f>
        <v>2</v>
      </c>
      <c r="O69" s="21">
        <f>IF('Data · Indices'!E69="","",IF('Data · Indices'!E69&lt;=t_CPI_1,3,IF('Data · Indices'!E69&lt;=t_CPI_2,2,1)))</f>
        <v>3</v>
      </c>
      <c r="P69" s="21">
        <f>IF('Data · Indices'!F69="","",IF('Data · Indices'!F69&lt;=t_GTI_1,1,IF('Data · Indices'!F69&lt;=t_GTI_2,2,3)))</f>
        <v>1</v>
      </c>
      <c r="Q69" s="21">
        <f>IF('Data · Indices'!G69="","",IF('Data · Indices'!G69&lt;t_WGI_1,3,IF('Data · Indices'!G69&lt;t_WGI_2,2,1)))</f>
        <v>2</v>
      </c>
      <c r="R69" s="21">
        <f t="shared" si="5"/>
        <v>100</v>
      </c>
      <c r="S69" s="19" t="s">
        <v>336</v>
      </c>
      <c r="T69" s="38"/>
      <c r="U69" s="39"/>
    </row>
    <row r="70" spans="1:21" x14ac:dyDescent="0.2">
      <c r="A70" s="15" t="s">
        <v>337</v>
      </c>
      <c r="B70" s="15" t="s">
        <v>338</v>
      </c>
      <c r="C70" s="35" t="s">
        <v>339</v>
      </c>
      <c r="D70" s="16" t="str">
        <f t="shared" ref="D70:D133" si="6">IF(G70="",I70,G70)</f>
        <v>Medium Risk</v>
      </c>
      <c r="E70" s="30" t="str">
        <f>IF(SUM('Data · Lists'!C70:F70)&gt;0,"Blacklist — "&amp;TRIM(IF('Data · Lists'!C70=1,"FATF blacklist; ","")&amp;IF('Data · Lists'!D70=1,"UN sanctions; ","")&amp;IF('Data · Lists'!E70=1,"home-jurisdiction sanctions; ","")&amp;IF('Data · Lists'!F70=1,"internal blacklist","")),IF(SUM('Data · Lists'!G70:L70)&gt;0,"Auto-High — "&amp;TRIM(IF('Data · Lists'!G70=1,"FATF greylist; ","")&amp;IF('Data · Lists'!H70=1,"EU high-risk; ","")&amp;IF('Data · Lists'!I70=1,"EU sanctions; ","")&amp;IF('Data · Lists'!J70=1,"UK sanctions; ","")&amp;IF('Data · Lists'!K70=1,"OFAC; ","")&amp;IF('Data · Lists'!L70=1,"Canada sanctions","")),IF(J70=0,"No index data — Manual Review",IF(K70&lt;cov_min,"Coverage below minimum — Manual Review","Index-based"&amp;IF(J70=1," (single indicator, raised one level)","")&amp;IF('Data · Lists'!M70=1," + offshore floor","")))))</f>
        <v>Index-based</v>
      </c>
      <c r="F70" s="30" t="str">
        <f t="shared" ref="F70:F133" si="7">IFERROR(INDEX(Cfg_Measures,MATCH(D70,Cfg_RateList,0)),"")</f>
        <v>Standard CDD with awareness of contextual factors.</v>
      </c>
      <c r="G70" s="11"/>
      <c r="H70" s="36"/>
      <c r="I70" s="11" t="str">
        <f>IF(SUM('Data · Lists'!C70:F70)&gt;0,"Blacklist",IF(SUM('Data · Lists'!G70:L70)&gt;0,"High Risk",IF(J70=0,"Manual Review",IF(K70&lt;cov_min,"Manual Review",INDEX(Cfg_Ratings,MIN(3,MAX(IF('Data · Lists'!M70=1,off_floor,1),IF(J70=1,IF(L70&lt;band_L,1,IF(L70&lt;band_M,2,3))+1,IF(L70&lt;band_L,1,IF(L70&lt;band_M,2,3))))))))))</f>
        <v>Medium Risk</v>
      </c>
      <c r="J70" s="11">
        <f t="shared" ref="J70:J133" si="8">COUNT(M70:Q70)</f>
        <v>5</v>
      </c>
      <c r="K70" s="17">
        <f t="shared" ref="K70:K133" si="9">IF(w_Total=0,0,R70/w_Total)</f>
        <v>1</v>
      </c>
      <c r="L70" s="18">
        <f t="shared" ref="L70:L133" si="10">IF(R70=0,"",(IF(M70="",0,M70*w_Basel)+IF(N70="",0,N70*w_FSI)+IF(O70="",0,O70*w_CPI)+IF(P70="",0,P70*w_GTI)+IF(Q70="",0,Q70*w_WGI))/R70)</f>
        <v>2.0499999999999998</v>
      </c>
      <c r="M70" s="11">
        <f>IF('Data · Indices'!C70="","",IF('Data · Indices'!C70&lt;=t_Basel_1,1,IF('Data · Indices'!C70&lt;=t_Basel_2,2,3)))</f>
        <v>2</v>
      </c>
      <c r="N70" s="11">
        <f>IF('Data · Indices'!D70="","",IF('Data · Indices'!D70&lt;=t_FSI_1,1,IF('Data · Indices'!D70&lt;=t_FSI_2,2,3)))</f>
        <v>1</v>
      </c>
      <c r="O70" s="11">
        <f>IF('Data · Indices'!E70="","",IF('Data · Indices'!E70&lt;=t_CPI_1,3,IF('Data · Indices'!E70&lt;=t_CPI_2,2,1)))</f>
        <v>3</v>
      </c>
      <c r="P70" s="11">
        <f>IF('Data · Indices'!F70="","",IF('Data · Indices'!F70&lt;=t_GTI_1,1,IF('Data · Indices'!F70&lt;=t_GTI_2,2,3)))</f>
        <v>2</v>
      </c>
      <c r="Q70" s="11">
        <f>IF('Data · Indices'!G70="","",IF('Data · Indices'!G70&lt;t_WGI_1,3,IF('Data · Indices'!G70&lt;t_WGI_2,2,1)))</f>
        <v>3</v>
      </c>
      <c r="R70" s="11">
        <f t="shared" ref="R70:R133" si="11">IF(M70="",0,w_Basel)+IF(N70="",0,w_FSI)+IF(O70="",0,w_CPI)+IF(P70="",0,w_GTI)+IF(Q70="",0,w_WGI)</f>
        <v>100</v>
      </c>
      <c r="S70" s="15" t="s">
        <v>340</v>
      </c>
      <c r="T70" s="30"/>
      <c r="U70" s="36"/>
    </row>
    <row r="71" spans="1:21" x14ac:dyDescent="0.2">
      <c r="A71" s="19" t="s">
        <v>341</v>
      </c>
      <c r="B71" s="19" t="s">
        <v>342</v>
      </c>
      <c r="C71" s="37" t="s">
        <v>343</v>
      </c>
      <c r="D71" s="20" t="str">
        <f t="shared" si="6"/>
        <v>Medium Risk</v>
      </c>
      <c r="E71" s="38" t="str">
        <f>IF(SUM('Data · Lists'!C71:F71)&gt;0,"Blacklist — "&amp;TRIM(IF('Data · Lists'!C71=1,"FATF blacklist; ","")&amp;IF('Data · Lists'!D71=1,"UN sanctions; ","")&amp;IF('Data · Lists'!E71=1,"home-jurisdiction sanctions; ","")&amp;IF('Data · Lists'!F71=1,"internal blacklist","")),IF(SUM('Data · Lists'!G71:L71)&gt;0,"Auto-High — "&amp;TRIM(IF('Data · Lists'!G71=1,"FATF greylist; ","")&amp;IF('Data · Lists'!H71=1,"EU high-risk; ","")&amp;IF('Data · Lists'!I71=1,"EU sanctions; ","")&amp;IF('Data · Lists'!J71=1,"UK sanctions; ","")&amp;IF('Data · Lists'!K71=1,"OFAC; ","")&amp;IF('Data · Lists'!L71=1,"Canada sanctions","")),IF(J71=0,"No index data — Manual Review",IF(K71&lt;cov_min,"Coverage below minimum — Manual Review","Index-based"&amp;IF(J71=1," (single indicator, raised one level)","")&amp;IF('Data · Lists'!M71=1," + offshore floor","")))))</f>
        <v>Index-based</v>
      </c>
      <c r="F71" s="38" t="str">
        <f t="shared" si="7"/>
        <v>Standard CDD with awareness of contextual factors.</v>
      </c>
      <c r="G71" s="21"/>
      <c r="H71" s="39"/>
      <c r="I71" s="21" t="str">
        <f>IF(SUM('Data · Lists'!C71:F71)&gt;0,"Blacklist",IF(SUM('Data · Lists'!G71:L71)&gt;0,"High Risk",IF(J71=0,"Manual Review",IF(K71&lt;cov_min,"Manual Review",INDEX(Cfg_Ratings,MIN(3,MAX(IF('Data · Lists'!M71=1,off_floor,1),IF(J71=1,IF(L71&lt;band_L,1,IF(L71&lt;band_M,2,3))+1,IF(L71&lt;band_L,1,IF(L71&lt;band_M,2,3))))))))))</f>
        <v>Medium Risk</v>
      </c>
      <c r="J71" s="21">
        <f t="shared" si="8"/>
        <v>5</v>
      </c>
      <c r="K71" s="22">
        <f t="shared" si="9"/>
        <v>1</v>
      </c>
      <c r="L71" s="23">
        <f t="shared" si="10"/>
        <v>2.25</v>
      </c>
      <c r="M71" s="21">
        <f>IF('Data · Indices'!C71="","",IF('Data · Indices'!C71&lt;=t_Basel_1,1,IF('Data · Indices'!C71&lt;=t_Basel_2,2,3)))</f>
        <v>2</v>
      </c>
      <c r="N71" s="21">
        <f>IF('Data · Indices'!D71="","",IF('Data · Indices'!D71&lt;=t_FSI_1,1,IF('Data · Indices'!D71&lt;=t_FSI_2,2,3)))</f>
        <v>2</v>
      </c>
      <c r="O71" s="21">
        <f>IF('Data · Indices'!E71="","",IF('Data · Indices'!E71&lt;=t_CPI_1,3,IF('Data · Indices'!E71&lt;=t_CPI_2,2,1)))</f>
        <v>3</v>
      </c>
      <c r="P71" s="21">
        <f>IF('Data · Indices'!F71="","",IF('Data · Indices'!F71&lt;=t_GTI_1,1,IF('Data · Indices'!F71&lt;=t_GTI_2,2,3)))</f>
        <v>2</v>
      </c>
      <c r="Q71" s="21">
        <f>IF('Data · Indices'!G71="","",IF('Data · Indices'!G71&lt;t_WGI_1,3,IF('Data · Indices'!G71&lt;t_WGI_2,2,1)))</f>
        <v>3</v>
      </c>
      <c r="R71" s="21">
        <f t="shared" si="11"/>
        <v>100</v>
      </c>
      <c r="S71" s="19" t="s">
        <v>344</v>
      </c>
      <c r="T71" s="38"/>
      <c r="U71" s="39"/>
    </row>
    <row r="72" spans="1:21" x14ac:dyDescent="0.2">
      <c r="A72" s="15" t="s">
        <v>345</v>
      </c>
      <c r="B72" s="15" t="s">
        <v>346</v>
      </c>
      <c r="C72" s="35" t="s">
        <v>347</v>
      </c>
      <c r="D72" s="16" t="str">
        <f t="shared" si="6"/>
        <v>Medium Risk</v>
      </c>
      <c r="E72" s="30" t="str">
        <f>IF(SUM('Data · Lists'!C72:F72)&gt;0,"Blacklist — "&amp;TRIM(IF('Data · Lists'!C72=1,"FATF blacklist; ","")&amp;IF('Data · Lists'!D72=1,"UN sanctions; ","")&amp;IF('Data · Lists'!E72=1,"home-jurisdiction sanctions; ","")&amp;IF('Data · Lists'!F72=1,"internal blacklist","")),IF(SUM('Data · Lists'!G72:L72)&gt;0,"Auto-High — "&amp;TRIM(IF('Data · Lists'!G72=1,"FATF greylist; ","")&amp;IF('Data · Lists'!H72=1,"EU high-risk; ","")&amp;IF('Data · Lists'!I72=1,"EU sanctions; ","")&amp;IF('Data · Lists'!J72=1,"UK sanctions; ","")&amp;IF('Data · Lists'!K72=1,"OFAC; ","")&amp;IF('Data · Lists'!L72=1,"Canada sanctions","")),IF(J72=0,"No index data — Manual Review",IF(K72&lt;cov_min,"Coverage below minimum — Manual Review","Index-based"&amp;IF(J72=1," (single indicator, raised one level)","")&amp;IF('Data · Lists'!M72=1," + offshore floor","")))))</f>
        <v>Index-based</v>
      </c>
      <c r="F72" s="30" t="str">
        <f t="shared" si="7"/>
        <v>Standard CDD with awareness of contextual factors.</v>
      </c>
      <c r="G72" s="11"/>
      <c r="H72" s="36"/>
      <c r="I72" s="11" t="str">
        <f>IF(SUM('Data · Lists'!C72:F72)&gt;0,"Blacklist",IF(SUM('Data · Lists'!G72:L72)&gt;0,"High Risk",IF(J72=0,"Manual Review",IF(K72&lt;cov_min,"Manual Review",INDEX(Cfg_Ratings,MIN(3,MAX(IF('Data · Lists'!M72=1,off_floor,1),IF(J72=1,IF(L72&lt;band_L,1,IF(L72&lt;band_M,2,3))+1,IF(L72&lt;band_L,1,IF(L72&lt;band_M,2,3))))))))))</f>
        <v>Medium Risk</v>
      </c>
      <c r="J72" s="11">
        <f t="shared" si="8"/>
        <v>5</v>
      </c>
      <c r="K72" s="17">
        <f t="shared" si="9"/>
        <v>1</v>
      </c>
      <c r="L72" s="18">
        <f t="shared" si="10"/>
        <v>2</v>
      </c>
      <c r="M72" s="11">
        <f>IF('Data · Indices'!C72="","",IF('Data · Indices'!C72&lt;=t_Basel_1,1,IF('Data · Indices'!C72&lt;=t_Basel_2,2,3)))</f>
        <v>2</v>
      </c>
      <c r="N72" s="11">
        <f>IF('Data · Indices'!D72="","",IF('Data · Indices'!D72&lt;=t_FSI_1,1,IF('Data · Indices'!D72&lt;=t_FSI_2,2,3)))</f>
        <v>2</v>
      </c>
      <c r="O72" s="11">
        <f>IF('Data · Indices'!E72="","",IF('Data · Indices'!E72&lt;=t_CPI_1,3,IF('Data · Indices'!E72&lt;=t_CPI_2,2,1)))</f>
        <v>3</v>
      </c>
      <c r="P72" s="11">
        <f>IF('Data · Indices'!F72="","",IF('Data · Indices'!F72&lt;=t_GTI_1,1,IF('Data · Indices'!F72&lt;=t_GTI_2,2,3)))</f>
        <v>1</v>
      </c>
      <c r="Q72" s="11">
        <f>IF('Data · Indices'!G72="","",IF('Data · Indices'!G72&lt;t_WGI_1,3,IF('Data · Indices'!G72&lt;t_WGI_2,2,1)))</f>
        <v>2</v>
      </c>
      <c r="R72" s="11">
        <f t="shared" si="11"/>
        <v>100</v>
      </c>
      <c r="S72" s="15" t="s">
        <v>348</v>
      </c>
      <c r="T72" s="30"/>
      <c r="U72" s="36"/>
    </row>
    <row r="73" spans="1:21" x14ac:dyDescent="0.2">
      <c r="A73" s="19" t="s">
        <v>349</v>
      </c>
      <c r="B73" s="19" t="s">
        <v>350</v>
      </c>
      <c r="C73" s="37" t="s">
        <v>351</v>
      </c>
      <c r="D73" s="20" t="str">
        <f t="shared" si="6"/>
        <v>High Risk</v>
      </c>
      <c r="E73" s="38" t="str">
        <f>IF(SUM('Data · Lists'!C73:F73)&gt;0,"Blacklist — "&amp;TRIM(IF('Data · Lists'!C73=1,"FATF blacklist; ","")&amp;IF('Data · Lists'!D73=1,"UN sanctions; ","")&amp;IF('Data · Lists'!E73=1,"home-jurisdiction sanctions; ","")&amp;IF('Data · Lists'!F73=1,"internal blacklist","")),IF(SUM('Data · Lists'!G73:L73)&gt;0,"Auto-High — "&amp;TRIM(IF('Data · Lists'!G73=1,"FATF greylist; ","")&amp;IF('Data · Lists'!H73=1,"EU high-risk; ","")&amp;IF('Data · Lists'!I73=1,"EU sanctions; ","")&amp;IF('Data · Lists'!J73=1,"UK sanctions; ","")&amp;IF('Data · Lists'!K73=1,"OFAC; ","")&amp;IF('Data · Lists'!L73=1,"Canada sanctions","")),IF(J73=0,"No index data — Manual Review",IF(K73&lt;cov_min,"Coverage below minimum — Manual Review","Index-based"&amp;IF(J73=1," (single indicator, raised one level)","")&amp;IF('Data · Lists'!M73=1," + offshore floor","")))))</f>
        <v>Index-based</v>
      </c>
      <c r="F73" s="38" t="str">
        <f t="shared" si="7"/>
        <v>EDD, enhanced ongoing monitoring, management approval to onboard or continue.</v>
      </c>
      <c r="G73" s="21"/>
      <c r="H73" s="39"/>
      <c r="I73" s="21" t="str">
        <f>IF(SUM('Data · Lists'!C73:F73)&gt;0,"Blacklist",IF(SUM('Data · Lists'!G73:L73)&gt;0,"High Risk",IF(J73=0,"Manual Review",IF(K73&lt;cov_min,"Manual Review",INDEX(Cfg_Ratings,MIN(3,MAX(IF('Data · Lists'!M73=1,off_floor,1),IF(J73=1,IF(L73&lt;band_L,1,IF(L73&lt;band_M,2,3))+1,IF(L73&lt;band_L,1,IF(L73&lt;band_M,2,3))))))))))</f>
        <v>High Risk</v>
      </c>
      <c r="J73" s="21">
        <f t="shared" si="8"/>
        <v>4</v>
      </c>
      <c r="K73" s="22">
        <f t="shared" si="9"/>
        <v>0.8</v>
      </c>
      <c r="L73" s="23">
        <f t="shared" si="10"/>
        <v>2.5</v>
      </c>
      <c r="M73" s="21">
        <f>IF('Data · Indices'!C73="","",IF('Data · Indices'!C73&lt;=t_Basel_1,1,IF('Data · Indices'!C73&lt;=t_Basel_2,2,3)))</f>
        <v>3</v>
      </c>
      <c r="N73" s="21" t="str">
        <f>IF('Data · Indices'!D73="","",IF('Data · Indices'!D73&lt;=t_FSI_1,1,IF('Data · Indices'!D73&lt;=t_FSI_2,2,3)))</f>
        <v/>
      </c>
      <c r="O73" s="21">
        <f>IF('Data · Indices'!E73="","",IF('Data · Indices'!E73&lt;=t_CPI_1,3,IF('Data · Indices'!E73&lt;=t_CPI_2,2,1)))</f>
        <v>3</v>
      </c>
      <c r="P73" s="21">
        <f>IF('Data · Indices'!F73="","",IF('Data · Indices'!F73&lt;=t_GTI_1,1,IF('Data · Indices'!F73&lt;=t_GTI_2,2,3)))</f>
        <v>1</v>
      </c>
      <c r="Q73" s="21">
        <f>IF('Data · Indices'!G73="","",IF('Data · Indices'!G73&lt;t_WGI_1,3,IF('Data · Indices'!G73&lt;t_WGI_2,2,1)))</f>
        <v>2</v>
      </c>
      <c r="R73" s="21">
        <f t="shared" si="11"/>
        <v>80</v>
      </c>
      <c r="S73" s="19" t="s">
        <v>352</v>
      </c>
      <c r="T73" s="38"/>
      <c r="U73" s="39"/>
    </row>
    <row r="74" spans="1:21" x14ac:dyDescent="0.2">
      <c r="A74" s="15" t="s">
        <v>353</v>
      </c>
      <c r="B74" s="15" t="s">
        <v>354</v>
      </c>
      <c r="C74" s="35" t="s">
        <v>355</v>
      </c>
      <c r="D74" s="16" t="str">
        <f t="shared" si="6"/>
        <v>Manual Review</v>
      </c>
      <c r="E74" s="30" t="str">
        <f>IF(SUM('Data · Lists'!C74:F74)&gt;0,"Blacklist — "&amp;TRIM(IF('Data · Lists'!C74=1,"FATF blacklist; ","")&amp;IF('Data · Lists'!D74=1,"UN sanctions; ","")&amp;IF('Data · Lists'!E74=1,"home-jurisdiction sanctions; ","")&amp;IF('Data · Lists'!F74=1,"internal blacklist","")),IF(SUM('Data · Lists'!G74:L74)&gt;0,"Auto-High — "&amp;TRIM(IF('Data · Lists'!G74=1,"FATF greylist; ","")&amp;IF('Data · Lists'!H74=1,"EU high-risk; ","")&amp;IF('Data · Lists'!I74=1,"EU sanctions; ","")&amp;IF('Data · Lists'!J74=1,"UK sanctions; ","")&amp;IF('Data · Lists'!K74=1,"OFAC; ","")&amp;IF('Data · Lists'!L74=1,"Canada sanctions","")),IF(J74=0,"No index data — Manual Review",IF(K74&lt;cov_min,"Coverage below minimum — Manual Review","Index-based"&amp;IF(J74=1," (single indicator, raised one level)","")&amp;IF('Data · Lists'!M74=1," + offshore floor","")))))</f>
        <v>Coverage below minimum — Manual Review</v>
      </c>
      <c r="F74" s="30" t="str">
        <f t="shared" si="7"/>
        <v>No automatic rating. Compliance must determine and document the rating.</v>
      </c>
      <c r="G74" s="11"/>
      <c r="H74" s="36"/>
      <c r="I74" s="11" t="str">
        <f>IF(SUM('Data · Lists'!C74:F74)&gt;0,"Blacklist",IF(SUM('Data · Lists'!G74:L74)&gt;0,"High Risk",IF(J74=0,"Manual Review",IF(K74&lt;cov_min,"Manual Review",INDEX(Cfg_Ratings,MIN(3,MAX(IF('Data · Lists'!M74=1,off_floor,1),IF(J74=1,IF(L74&lt;band_L,1,IF(L74&lt;band_M,2,3))+1,IF(L74&lt;band_L,1,IF(L74&lt;band_M,2,3))))))))))</f>
        <v>Manual Review</v>
      </c>
      <c r="J74" s="11">
        <f t="shared" si="8"/>
        <v>3</v>
      </c>
      <c r="K74" s="17">
        <f t="shared" si="9"/>
        <v>0.4</v>
      </c>
      <c r="L74" s="18">
        <f t="shared" si="10"/>
        <v>2.25</v>
      </c>
      <c r="M74" s="11" t="str">
        <f>IF('Data · Indices'!C74="","",IF('Data · Indices'!C74&lt;=t_Basel_1,1,IF('Data · Indices'!C74&lt;=t_Basel_2,2,3)))</f>
        <v/>
      </c>
      <c r="N74" s="11" t="str">
        <f>IF('Data · Indices'!D74="","",IF('Data · Indices'!D74&lt;=t_FSI_1,1,IF('Data · Indices'!D74&lt;=t_FSI_2,2,3)))</f>
        <v/>
      </c>
      <c r="O74" s="11">
        <f>IF('Data · Indices'!E74="","",IF('Data · Indices'!E74&lt;=t_CPI_1,3,IF('Data · Indices'!E74&lt;=t_CPI_2,2,1)))</f>
        <v>3</v>
      </c>
      <c r="P74" s="11">
        <f>IF('Data · Indices'!F74="","",IF('Data · Indices'!F74&lt;=t_GTI_1,1,IF('Data · Indices'!F74&lt;=t_GTI_2,2,3)))</f>
        <v>1</v>
      </c>
      <c r="Q74" s="11">
        <f>IF('Data · Indices'!G74="","",IF('Data · Indices'!G74&lt;t_WGI_1,3,IF('Data · Indices'!G74&lt;t_WGI_2,2,1)))</f>
        <v>3</v>
      </c>
      <c r="R74" s="11">
        <f t="shared" si="11"/>
        <v>40</v>
      </c>
      <c r="S74" s="15" t="s">
        <v>356</v>
      </c>
      <c r="T74" s="30"/>
      <c r="U74" s="36"/>
    </row>
    <row r="75" spans="1:21" x14ac:dyDescent="0.2">
      <c r="A75" s="19" t="s">
        <v>357</v>
      </c>
      <c r="B75" s="19" t="s">
        <v>358</v>
      </c>
      <c r="C75" s="37" t="s">
        <v>359</v>
      </c>
      <c r="D75" s="20" t="str">
        <f t="shared" si="6"/>
        <v>Low Risk</v>
      </c>
      <c r="E75" s="38" t="str">
        <f>IF(SUM('Data · Lists'!C75:F75)&gt;0,"Blacklist — "&amp;TRIM(IF('Data · Lists'!C75=1,"FATF blacklist; ","")&amp;IF('Data · Lists'!D75=1,"UN sanctions; ","")&amp;IF('Data · Lists'!E75=1,"home-jurisdiction sanctions; ","")&amp;IF('Data · Lists'!F75=1,"internal blacklist","")),IF(SUM('Data · Lists'!G75:L75)&gt;0,"Auto-High — "&amp;TRIM(IF('Data · Lists'!G75=1,"FATF greylist; ","")&amp;IF('Data · Lists'!H75=1,"EU high-risk; ","")&amp;IF('Data · Lists'!I75=1,"EU sanctions; ","")&amp;IF('Data · Lists'!J75=1,"UK sanctions; ","")&amp;IF('Data · Lists'!K75=1,"OFAC; ","")&amp;IF('Data · Lists'!L75=1,"Canada sanctions","")),IF(J75=0,"No index data — Manual Review",IF(K75&lt;cov_min,"Coverage below minimum — Manual Review","Index-based"&amp;IF(J75=1," (single indicator, raised one level)","")&amp;IF('Data · Lists'!M75=1," + offshore floor","")))))</f>
        <v>Index-based</v>
      </c>
      <c r="F75" s="38" t="str">
        <f t="shared" si="7"/>
        <v>Simplified measures where permitted, subject to Compliance confirmation.</v>
      </c>
      <c r="G75" s="21"/>
      <c r="H75" s="39"/>
      <c r="I75" s="21" t="str">
        <f>IF(SUM('Data · Lists'!C75:F75)&gt;0,"Blacklist",IF(SUM('Data · Lists'!G75:L75)&gt;0,"High Risk",IF(J75=0,"Manual Review",IF(K75&lt;cov_min,"Manual Review",INDEX(Cfg_Ratings,MIN(3,MAX(IF('Data · Lists'!M75=1,off_floor,1),IF(J75=1,IF(L75&lt;band_L,1,IF(L75&lt;band_M,2,3))+1,IF(L75&lt;band_L,1,IF(L75&lt;band_M,2,3))))))))))</f>
        <v>Low Risk</v>
      </c>
      <c r="J75" s="21">
        <f t="shared" si="8"/>
        <v>5</v>
      </c>
      <c r="K75" s="22">
        <f t="shared" si="9"/>
        <v>1</v>
      </c>
      <c r="L75" s="23">
        <f t="shared" si="10"/>
        <v>1</v>
      </c>
      <c r="M75" s="21">
        <f>IF('Data · Indices'!C75="","",IF('Data · Indices'!C75&lt;=t_Basel_1,1,IF('Data · Indices'!C75&lt;=t_Basel_2,2,3)))</f>
        <v>1</v>
      </c>
      <c r="N75" s="21">
        <f>IF('Data · Indices'!D75="","",IF('Data · Indices'!D75&lt;=t_FSI_1,1,IF('Data · Indices'!D75&lt;=t_FSI_2,2,3)))</f>
        <v>1</v>
      </c>
      <c r="O75" s="21">
        <f>IF('Data · Indices'!E75="","",IF('Data · Indices'!E75&lt;=t_CPI_1,3,IF('Data · Indices'!E75&lt;=t_CPI_2,2,1)))</f>
        <v>1</v>
      </c>
      <c r="P75" s="21">
        <f>IF('Data · Indices'!F75="","",IF('Data · Indices'!F75&lt;=t_GTI_1,1,IF('Data · Indices'!F75&lt;=t_GTI_2,2,3)))</f>
        <v>1</v>
      </c>
      <c r="Q75" s="21">
        <f>IF('Data · Indices'!G75="","",IF('Data · Indices'!G75&lt;t_WGI_1,3,IF('Data · Indices'!G75&lt;t_WGI_2,2,1)))</f>
        <v>1</v>
      </c>
      <c r="R75" s="21">
        <f t="shared" si="11"/>
        <v>100</v>
      </c>
      <c r="S75" s="19" t="s">
        <v>360</v>
      </c>
      <c r="T75" s="38"/>
      <c r="U75" s="39"/>
    </row>
    <row r="76" spans="1:21" x14ac:dyDescent="0.2">
      <c r="A76" s="15" t="s">
        <v>361</v>
      </c>
      <c r="B76" s="15" t="s">
        <v>362</v>
      </c>
      <c r="C76" s="35" t="s">
        <v>363</v>
      </c>
      <c r="D76" s="16" t="str">
        <f t="shared" si="6"/>
        <v>High Risk</v>
      </c>
      <c r="E76" s="30" t="str">
        <f>IF(SUM('Data · Lists'!C76:F76)&gt;0,"Blacklist — "&amp;TRIM(IF('Data · Lists'!C76=1,"FATF blacklist; ","")&amp;IF('Data · Lists'!D76=1,"UN sanctions; ","")&amp;IF('Data · Lists'!E76=1,"home-jurisdiction sanctions; ","")&amp;IF('Data · Lists'!F76=1,"internal blacklist","")),IF(SUM('Data · Lists'!G76:L76)&gt;0,"Auto-High — "&amp;TRIM(IF('Data · Lists'!G76=1,"FATF greylist; ","")&amp;IF('Data · Lists'!H76=1,"EU high-risk; ","")&amp;IF('Data · Lists'!I76=1,"EU sanctions; ","")&amp;IF('Data · Lists'!J76=1,"UK sanctions; ","")&amp;IF('Data · Lists'!K76=1,"OFAC; ","")&amp;IF('Data · Lists'!L76=1,"Canada sanctions","")),IF(J76=0,"No index data — Manual Review",IF(K76&lt;cov_min,"Coverage below minimum — Manual Review","Index-based"&amp;IF(J76=1," (single indicator, raised one level)","")&amp;IF('Data · Lists'!M76=1," + offshore floor","")))))</f>
        <v>Index-based</v>
      </c>
      <c r="F76" s="30" t="str">
        <f t="shared" si="7"/>
        <v>EDD, enhanced ongoing monitoring, management approval to onboard or continue.</v>
      </c>
      <c r="G76" s="11"/>
      <c r="H76" s="36"/>
      <c r="I76" s="11" t="str">
        <f>IF(SUM('Data · Lists'!C76:F76)&gt;0,"Blacklist",IF(SUM('Data · Lists'!G76:L76)&gt;0,"High Risk",IF(J76=0,"Manual Review",IF(K76&lt;cov_min,"Manual Review",INDEX(Cfg_Ratings,MIN(3,MAX(IF('Data · Lists'!M76=1,off_floor,1),IF(J76=1,IF(L76&lt;band_L,1,IF(L76&lt;band_M,2,3))+1,IF(L76&lt;band_L,1,IF(L76&lt;band_M,2,3))))))))))</f>
        <v>High Risk</v>
      </c>
      <c r="J76" s="11">
        <f t="shared" si="8"/>
        <v>4</v>
      </c>
      <c r="K76" s="17">
        <f t="shared" si="9"/>
        <v>0.8</v>
      </c>
      <c r="L76" s="18">
        <f t="shared" si="10"/>
        <v>2.625</v>
      </c>
      <c r="M76" s="11">
        <f>IF('Data · Indices'!C76="","",IF('Data · Indices'!C76&lt;=t_Basel_1,1,IF('Data · Indices'!C76&lt;=t_Basel_2,2,3)))</f>
        <v>3</v>
      </c>
      <c r="N76" s="11" t="str">
        <f>IF('Data · Indices'!D76="","",IF('Data · Indices'!D76&lt;=t_FSI_1,1,IF('Data · Indices'!D76&lt;=t_FSI_2,2,3)))</f>
        <v/>
      </c>
      <c r="O76" s="11">
        <f>IF('Data · Indices'!E76="","",IF('Data · Indices'!E76&lt;=t_CPI_1,3,IF('Data · Indices'!E76&lt;=t_CPI_2,2,1)))</f>
        <v>3</v>
      </c>
      <c r="P76" s="11">
        <f>IF('Data · Indices'!F76="","",IF('Data · Indices'!F76&lt;=t_GTI_1,1,IF('Data · Indices'!F76&lt;=t_GTI_2,2,3)))</f>
        <v>1</v>
      </c>
      <c r="Q76" s="11">
        <f>IF('Data · Indices'!G76="","",IF('Data · Indices'!G76&lt;t_WGI_1,3,IF('Data · Indices'!G76&lt;t_WGI_2,2,1)))</f>
        <v>3</v>
      </c>
      <c r="R76" s="11">
        <f t="shared" si="11"/>
        <v>80</v>
      </c>
      <c r="S76" s="15" t="s">
        <v>364</v>
      </c>
      <c r="T76" s="30"/>
      <c r="U76" s="36"/>
    </row>
    <row r="77" spans="1:21" x14ac:dyDescent="0.2">
      <c r="A77" s="19" t="s">
        <v>365</v>
      </c>
      <c r="B77" s="19" t="s">
        <v>366</v>
      </c>
      <c r="C77" s="37" t="s">
        <v>367</v>
      </c>
      <c r="D77" s="20" t="str">
        <f t="shared" si="6"/>
        <v>Medium Risk</v>
      </c>
      <c r="E77" s="38" t="str">
        <f>IF(SUM('Data · Lists'!C77:F77)&gt;0,"Blacklist — "&amp;TRIM(IF('Data · Lists'!C77=1,"FATF blacklist; ","")&amp;IF('Data · Lists'!D77=1,"UN sanctions; ","")&amp;IF('Data · Lists'!E77=1,"home-jurisdiction sanctions; ","")&amp;IF('Data · Lists'!F77=1,"internal blacklist","")),IF(SUM('Data · Lists'!G77:L77)&gt;0,"Auto-High — "&amp;TRIM(IF('Data · Lists'!G77=1,"FATF greylist; ","")&amp;IF('Data · Lists'!H77=1,"EU high-risk; ","")&amp;IF('Data · Lists'!I77=1,"EU sanctions; ","")&amp;IF('Data · Lists'!J77=1,"UK sanctions; ","")&amp;IF('Data · Lists'!K77=1,"OFAC; ","")&amp;IF('Data · Lists'!L77=1,"Canada sanctions","")),IF(J77=0,"No index data — Manual Review",IF(K77&lt;cov_min,"Coverage below minimum — Manual Review","Index-based"&amp;IF(J77=1," (single indicator, raised one level)","")&amp;IF('Data · Lists'!M77=1," + offshore floor","")))))</f>
        <v>Index-based</v>
      </c>
      <c r="F77" s="38" t="str">
        <f t="shared" si="7"/>
        <v>Standard CDD with awareness of contextual factors.</v>
      </c>
      <c r="G77" s="21"/>
      <c r="H77" s="39"/>
      <c r="I77" s="21" t="str">
        <f>IF(SUM('Data · Lists'!C77:F77)&gt;0,"Blacklist",IF(SUM('Data · Lists'!G77:L77)&gt;0,"High Risk",IF(J77=0,"Manual Review",IF(K77&lt;cov_min,"Manual Review",INDEX(Cfg_Ratings,MIN(3,MAX(IF('Data · Lists'!M77=1,off_floor,1),IF(J77=1,IF(L77&lt;band_L,1,IF(L77&lt;band_M,2,3))+1,IF(L77&lt;band_L,1,IF(L77&lt;band_M,2,3))))))))))</f>
        <v>Medium Risk</v>
      </c>
      <c r="J77" s="21">
        <f t="shared" si="8"/>
        <v>4</v>
      </c>
      <c r="K77" s="22">
        <f t="shared" si="9"/>
        <v>0.8</v>
      </c>
      <c r="L77" s="23">
        <f t="shared" si="10"/>
        <v>2.125</v>
      </c>
      <c r="M77" s="21">
        <f>IF('Data · Indices'!C77="","",IF('Data · Indices'!C77&lt;=t_Basel_1,1,IF('Data · Indices'!C77&lt;=t_Basel_2,2,3)))</f>
        <v>2</v>
      </c>
      <c r="N77" s="21" t="str">
        <f>IF('Data · Indices'!D77="","",IF('Data · Indices'!D77&lt;=t_FSI_1,1,IF('Data · Indices'!D77&lt;=t_FSI_2,2,3)))</f>
        <v/>
      </c>
      <c r="O77" s="21">
        <f>IF('Data · Indices'!E77="","",IF('Data · Indices'!E77&lt;=t_CPI_1,3,IF('Data · Indices'!E77&lt;=t_CPI_2,2,1)))</f>
        <v>3</v>
      </c>
      <c r="P77" s="21">
        <f>IF('Data · Indices'!F77="","",IF('Data · Indices'!F77&lt;=t_GTI_1,1,IF('Data · Indices'!F77&lt;=t_GTI_2,2,3)))</f>
        <v>1</v>
      </c>
      <c r="Q77" s="21">
        <f>IF('Data · Indices'!G77="","",IF('Data · Indices'!G77&lt;t_WGI_1,3,IF('Data · Indices'!G77&lt;t_WGI_2,2,1)))</f>
        <v>3</v>
      </c>
      <c r="R77" s="21">
        <f t="shared" si="11"/>
        <v>80</v>
      </c>
      <c r="S77" s="19" t="s">
        <v>368</v>
      </c>
      <c r="T77" s="38"/>
      <c r="U77" s="39"/>
    </row>
    <row r="78" spans="1:21" x14ac:dyDescent="0.2">
      <c r="A78" s="15" t="s">
        <v>369</v>
      </c>
      <c r="B78" s="15" t="s">
        <v>370</v>
      </c>
      <c r="C78" s="35" t="s">
        <v>371</v>
      </c>
      <c r="D78" s="16" t="str">
        <f t="shared" si="6"/>
        <v>Manual Review</v>
      </c>
      <c r="E78" s="30" t="str">
        <f>IF(SUM('Data · Lists'!C78:F78)&gt;0,"Blacklist — "&amp;TRIM(IF('Data · Lists'!C78=1,"FATF blacklist; ","")&amp;IF('Data · Lists'!D78=1,"UN sanctions; ","")&amp;IF('Data · Lists'!E78=1,"home-jurisdiction sanctions; ","")&amp;IF('Data · Lists'!F78=1,"internal blacklist","")),IF(SUM('Data · Lists'!G78:L78)&gt;0,"Auto-High — "&amp;TRIM(IF('Data · Lists'!G78=1,"FATF greylist; ","")&amp;IF('Data · Lists'!H78=1,"EU high-risk; ","")&amp;IF('Data · Lists'!I78=1,"EU sanctions; ","")&amp;IF('Data · Lists'!J78=1,"UK sanctions; ","")&amp;IF('Data · Lists'!K78=1,"OFAC; ","")&amp;IF('Data · Lists'!L78=1,"Canada sanctions","")),IF(J78=0,"No index data — Manual Review",IF(K78&lt;cov_min,"Coverage below minimum — Manual Review","Index-based"&amp;IF(J78=1," (single indicator, raised one level)","")&amp;IF('Data · Lists'!M78=1," + offshore floor","")))))</f>
        <v>No index data — Manual Review</v>
      </c>
      <c r="F78" s="30" t="str">
        <f t="shared" si="7"/>
        <v>No automatic rating. Compliance must determine and document the rating.</v>
      </c>
      <c r="G78" s="11"/>
      <c r="H78" s="36"/>
      <c r="I78" s="11" t="str">
        <f>IF(SUM('Data · Lists'!C78:F78)&gt;0,"Blacklist",IF(SUM('Data · Lists'!G78:L78)&gt;0,"High Risk",IF(J78=0,"Manual Review",IF(K78&lt;cov_min,"Manual Review",INDEX(Cfg_Ratings,MIN(3,MAX(IF('Data · Lists'!M78=1,off_floor,1),IF(J78=1,IF(L78&lt;band_L,1,IF(L78&lt;band_M,2,3))+1,IF(L78&lt;band_L,1,IF(L78&lt;band_M,2,3))))))))))</f>
        <v>Manual Review</v>
      </c>
      <c r="J78" s="11">
        <f t="shared" si="8"/>
        <v>0</v>
      </c>
      <c r="K78" s="17">
        <f t="shared" si="9"/>
        <v>0</v>
      </c>
      <c r="L78" s="18" t="str">
        <f t="shared" si="10"/>
        <v/>
      </c>
      <c r="M78" s="11" t="str">
        <f>IF('Data · Indices'!C78="","",IF('Data · Indices'!C78&lt;=t_Basel_1,1,IF('Data · Indices'!C78&lt;=t_Basel_2,2,3)))</f>
        <v/>
      </c>
      <c r="N78" s="11" t="str">
        <f>IF('Data · Indices'!D78="","",IF('Data · Indices'!D78&lt;=t_FSI_1,1,IF('Data · Indices'!D78&lt;=t_FSI_2,2,3)))</f>
        <v/>
      </c>
      <c r="O78" s="11" t="str">
        <f>IF('Data · Indices'!E78="","",IF('Data · Indices'!E78&lt;=t_CPI_1,3,IF('Data · Indices'!E78&lt;=t_CPI_2,2,1)))</f>
        <v/>
      </c>
      <c r="P78" s="11" t="str">
        <f>IF('Data · Indices'!F78="","",IF('Data · Indices'!F78&lt;=t_GTI_1,1,IF('Data · Indices'!F78&lt;=t_GTI_2,2,3)))</f>
        <v/>
      </c>
      <c r="Q78" s="11" t="str">
        <f>IF('Data · Indices'!G78="","",IF('Data · Indices'!G78&lt;t_WGI_1,3,IF('Data · Indices'!G78&lt;t_WGI_2,2,1)))</f>
        <v/>
      </c>
      <c r="R78" s="11">
        <f t="shared" si="11"/>
        <v>0</v>
      </c>
      <c r="S78" s="15" t="s">
        <v>372</v>
      </c>
      <c r="T78" s="30"/>
      <c r="U78" s="36"/>
    </row>
    <row r="79" spans="1:21" x14ac:dyDescent="0.2">
      <c r="A79" s="19" t="s">
        <v>373</v>
      </c>
      <c r="B79" s="19" t="s">
        <v>374</v>
      </c>
      <c r="C79" s="37" t="s">
        <v>375</v>
      </c>
      <c r="D79" s="20" t="str">
        <f t="shared" si="6"/>
        <v>Manual Review</v>
      </c>
      <c r="E79" s="38" t="str">
        <f>IF(SUM('Data · Lists'!C79:F79)&gt;0,"Blacklist — "&amp;TRIM(IF('Data · Lists'!C79=1,"FATF blacklist; ","")&amp;IF('Data · Lists'!D79=1,"UN sanctions; ","")&amp;IF('Data · Lists'!E79=1,"home-jurisdiction sanctions; ","")&amp;IF('Data · Lists'!F79=1,"internal blacklist","")),IF(SUM('Data · Lists'!G79:L79)&gt;0,"Auto-High — "&amp;TRIM(IF('Data · Lists'!G79=1,"FATF greylist; ","")&amp;IF('Data · Lists'!H79=1,"EU high-risk; ","")&amp;IF('Data · Lists'!I79=1,"EU sanctions; ","")&amp;IF('Data · Lists'!J79=1,"UK sanctions; ","")&amp;IF('Data · Lists'!K79=1,"OFAC; ","")&amp;IF('Data · Lists'!L79=1,"Canada sanctions","")),IF(J79=0,"No index data — Manual Review",IF(K79&lt;cov_min,"Coverage below minimum — Manual Review","Index-based"&amp;IF(J79=1," (single indicator, raised one level)","")&amp;IF('Data · Lists'!M79=1," + offshore floor","")))))</f>
        <v>No index data — Manual Review</v>
      </c>
      <c r="F79" s="38" t="str">
        <f t="shared" si="7"/>
        <v>No automatic rating. Compliance must determine and document the rating.</v>
      </c>
      <c r="G79" s="21"/>
      <c r="H79" s="39"/>
      <c r="I79" s="21" t="str">
        <f>IF(SUM('Data · Lists'!C79:F79)&gt;0,"Blacklist",IF(SUM('Data · Lists'!G79:L79)&gt;0,"High Risk",IF(J79=0,"Manual Review",IF(K79&lt;cov_min,"Manual Review",INDEX(Cfg_Ratings,MIN(3,MAX(IF('Data · Lists'!M79=1,off_floor,1),IF(J79=1,IF(L79&lt;band_L,1,IF(L79&lt;band_M,2,3))+1,IF(L79&lt;band_L,1,IF(L79&lt;band_M,2,3))))))))))</f>
        <v>Manual Review</v>
      </c>
      <c r="J79" s="21">
        <f t="shared" si="8"/>
        <v>0</v>
      </c>
      <c r="K79" s="22">
        <f t="shared" si="9"/>
        <v>0</v>
      </c>
      <c r="L79" s="23" t="str">
        <f t="shared" si="10"/>
        <v/>
      </c>
      <c r="M79" s="21" t="str">
        <f>IF('Data · Indices'!C79="","",IF('Data · Indices'!C79&lt;=t_Basel_1,1,IF('Data · Indices'!C79&lt;=t_Basel_2,2,3)))</f>
        <v/>
      </c>
      <c r="N79" s="21" t="str">
        <f>IF('Data · Indices'!D79="","",IF('Data · Indices'!D79&lt;=t_FSI_1,1,IF('Data · Indices'!D79&lt;=t_FSI_2,2,3)))</f>
        <v/>
      </c>
      <c r="O79" s="21" t="str">
        <f>IF('Data · Indices'!E79="","",IF('Data · Indices'!E79&lt;=t_CPI_1,3,IF('Data · Indices'!E79&lt;=t_CPI_2,2,1)))</f>
        <v/>
      </c>
      <c r="P79" s="21" t="str">
        <f>IF('Data · Indices'!F79="","",IF('Data · Indices'!F79&lt;=t_GTI_1,1,IF('Data · Indices'!F79&lt;=t_GTI_2,2,3)))</f>
        <v/>
      </c>
      <c r="Q79" s="21" t="str">
        <f>IF('Data · Indices'!G79="","",IF('Data · Indices'!G79&lt;t_WGI_1,3,IF('Data · Indices'!G79&lt;t_WGI_2,2,1)))</f>
        <v/>
      </c>
      <c r="R79" s="21">
        <f t="shared" si="11"/>
        <v>0</v>
      </c>
      <c r="S79" s="19" t="s">
        <v>376</v>
      </c>
      <c r="T79" s="38"/>
      <c r="U79" s="39"/>
    </row>
    <row r="80" spans="1:21" x14ac:dyDescent="0.2">
      <c r="A80" s="15" t="s">
        <v>377</v>
      </c>
      <c r="B80" s="15" t="s">
        <v>378</v>
      </c>
      <c r="C80" s="35" t="s">
        <v>379</v>
      </c>
      <c r="D80" s="16" t="str">
        <f t="shared" si="6"/>
        <v>Medium Risk</v>
      </c>
      <c r="E80" s="30" t="str">
        <f>IF(SUM('Data · Lists'!C80:F80)&gt;0,"Blacklist — "&amp;TRIM(IF('Data · Lists'!C80=1,"FATF blacklist; ","")&amp;IF('Data · Lists'!D80=1,"UN sanctions; ","")&amp;IF('Data · Lists'!E80=1,"home-jurisdiction sanctions; ","")&amp;IF('Data · Lists'!F80=1,"internal blacklist","")),IF(SUM('Data · Lists'!G80:L80)&gt;0,"Auto-High — "&amp;TRIM(IF('Data · Lists'!G80=1,"FATF greylist; ","")&amp;IF('Data · Lists'!H80=1,"EU high-risk; ","")&amp;IF('Data · Lists'!I80=1,"EU sanctions; ","")&amp;IF('Data · Lists'!J80=1,"UK sanctions; ","")&amp;IF('Data · Lists'!K80=1,"OFAC; ","")&amp;IF('Data · Lists'!L80=1,"Canada sanctions","")),IF(J80=0,"No index data — Manual Review",IF(K80&lt;cov_min,"Coverage below minimum — Manual Review","Index-based"&amp;IF(J80=1," (single indicator, raised one level)","")&amp;IF('Data · Lists'!M80=1," + offshore floor","")))))</f>
        <v>Index-based</v>
      </c>
      <c r="F80" s="30" t="str">
        <f t="shared" si="7"/>
        <v>Standard CDD with awareness of contextual factors.</v>
      </c>
      <c r="G80" s="11"/>
      <c r="H80" s="36"/>
      <c r="I80" s="11" t="str">
        <f>IF(SUM('Data · Lists'!C80:F80)&gt;0,"Blacklist",IF(SUM('Data · Lists'!G80:L80)&gt;0,"High Risk",IF(J80=0,"Manual Review",IF(K80&lt;cov_min,"Manual Review",INDEX(Cfg_Ratings,MIN(3,MAX(IF('Data · Lists'!M80=1,off_floor,1),IF(J80=1,IF(L80&lt;band_L,1,IF(L80&lt;band_M,2,3))+1,IF(L80&lt;band_L,1,IF(L80&lt;band_M,2,3))))))))))</f>
        <v>Medium Risk</v>
      </c>
      <c r="J80" s="11">
        <f t="shared" si="8"/>
        <v>4</v>
      </c>
      <c r="K80" s="17">
        <f t="shared" si="9"/>
        <v>0.85</v>
      </c>
      <c r="L80" s="18">
        <f t="shared" si="10"/>
        <v>1.8823529411764706</v>
      </c>
      <c r="M80" s="11">
        <f>IF('Data · Indices'!C80="","",IF('Data · Indices'!C80&lt;=t_Basel_1,1,IF('Data · Indices'!C80&lt;=t_Basel_2,2,3)))</f>
        <v>2</v>
      </c>
      <c r="N80" s="11">
        <f>IF('Data · Indices'!D80="","",IF('Data · Indices'!D80&lt;=t_FSI_1,1,IF('Data · Indices'!D80&lt;=t_FSI_2,2,3)))</f>
        <v>2</v>
      </c>
      <c r="O80" s="11">
        <f>IF('Data · Indices'!E80="","",IF('Data · Indices'!E80&lt;=t_CPI_1,3,IF('Data · Indices'!E80&lt;=t_CPI_2,2,1)))</f>
        <v>2</v>
      </c>
      <c r="P80" s="11" t="str">
        <f>IF('Data · Indices'!F80="","",IF('Data · Indices'!F80&lt;=t_GTI_1,1,IF('Data · Indices'!F80&lt;=t_GTI_2,2,3)))</f>
        <v/>
      </c>
      <c r="Q80" s="11">
        <f>IF('Data · Indices'!G80="","",IF('Data · Indices'!G80&lt;t_WGI_1,3,IF('Data · Indices'!G80&lt;t_WGI_2,2,1)))</f>
        <v>1</v>
      </c>
      <c r="R80" s="11">
        <f t="shared" si="11"/>
        <v>85</v>
      </c>
      <c r="S80" s="15" t="s">
        <v>380</v>
      </c>
      <c r="T80" s="30"/>
      <c r="U80" s="36"/>
    </row>
    <row r="81" spans="1:21" x14ac:dyDescent="0.2">
      <c r="A81" s="19" t="s">
        <v>381</v>
      </c>
      <c r="B81" s="19" t="s">
        <v>382</v>
      </c>
      <c r="C81" s="37" t="s">
        <v>383</v>
      </c>
      <c r="D81" s="20" t="str">
        <f t="shared" si="6"/>
        <v>Low Risk</v>
      </c>
      <c r="E81" s="38" t="str">
        <f>IF(SUM('Data · Lists'!C81:F81)&gt;0,"Blacklist — "&amp;TRIM(IF('Data · Lists'!C81=1,"FATF blacklist; ","")&amp;IF('Data · Lists'!D81=1,"UN sanctions; ","")&amp;IF('Data · Lists'!E81=1,"home-jurisdiction sanctions; ","")&amp;IF('Data · Lists'!F81=1,"internal blacklist","")),IF(SUM('Data · Lists'!G81:L81)&gt;0,"Auto-High — "&amp;TRIM(IF('Data · Lists'!G81=1,"FATF greylist; ","")&amp;IF('Data · Lists'!H81=1,"EU high-risk; ","")&amp;IF('Data · Lists'!I81=1,"EU sanctions; ","")&amp;IF('Data · Lists'!J81=1,"UK sanctions; ","")&amp;IF('Data · Lists'!K81=1,"OFAC; ","")&amp;IF('Data · Lists'!L81=1,"Canada sanctions","")),IF(J81=0,"No index data — Manual Review",IF(K81&lt;cov_min,"Coverage below minimum — Manual Review","Index-based"&amp;IF(J81=1," (single indicator, raised one level)","")&amp;IF('Data · Lists'!M81=1," + offshore floor","")))))</f>
        <v>Index-based</v>
      </c>
      <c r="F81" s="38" t="str">
        <f t="shared" si="7"/>
        <v>Simplified measures where permitted, subject to Compliance confirmation.</v>
      </c>
      <c r="G81" s="21"/>
      <c r="H81" s="39"/>
      <c r="I81" s="21" t="str">
        <f>IF(SUM('Data · Lists'!C81:F81)&gt;0,"Blacklist",IF(SUM('Data · Lists'!G81:L81)&gt;0,"High Risk",IF(J81=0,"Manual Review",IF(K81&lt;cov_min,"Manual Review",INDEX(Cfg_Ratings,MIN(3,MAX(IF('Data · Lists'!M81=1,off_floor,1),IF(J81=1,IF(L81&lt;band_L,1,IF(L81&lt;band_M,2,3))+1,IF(L81&lt;band_L,1,IF(L81&lt;band_M,2,3))))))))))</f>
        <v>Low Risk</v>
      </c>
      <c r="J81" s="21">
        <f t="shared" si="8"/>
        <v>5</v>
      </c>
      <c r="K81" s="22">
        <f t="shared" si="9"/>
        <v>1</v>
      </c>
      <c r="L81" s="23">
        <f t="shared" si="10"/>
        <v>1</v>
      </c>
      <c r="M81" s="21">
        <f>IF('Data · Indices'!C81="","",IF('Data · Indices'!C81&lt;=t_Basel_1,1,IF('Data · Indices'!C81&lt;=t_Basel_2,2,3)))</f>
        <v>1</v>
      </c>
      <c r="N81" s="21">
        <f>IF('Data · Indices'!D81="","",IF('Data · Indices'!D81&lt;=t_FSI_1,1,IF('Data · Indices'!D81&lt;=t_FSI_2,2,3)))</f>
        <v>1</v>
      </c>
      <c r="O81" s="21">
        <f>IF('Data · Indices'!E81="","",IF('Data · Indices'!E81&lt;=t_CPI_1,3,IF('Data · Indices'!E81&lt;=t_CPI_2,2,1)))</f>
        <v>1</v>
      </c>
      <c r="P81" s="21">
        <f>IF('Data · Indices'!F81="","",IF('Data · Indices'!F81&lt;=t_GTI_1,1,IF('Data · Indices'!F81&lt;=t_GTI_2,2,3)))</f>
        <v>1</v>
      </c>
      <c r="Q81" s="21">
        <f>IF('Data · Indices'!G81="","",IF('Data · Indices'!G81&lt;t_WGI_1,3,IF('Data · Indices'!G81&lt;t_WGI_2,2,1)))</f>
        <v>1</v>
      </c>
      <c r="R81" s="21">
        <f t="shared" si="11"/>
        <v>100</v>
      </c>
      <c r="S81" s="19" t="s">
        <v>384</v>
      </c>
      <c r="T81" s="38"/>
      <c r="U81" s="39"/>
    </row>
    <row r="82" spans="1:21" x14ac:dyDescent="0.2">
      <c r="A82" s="15" t="s">
        <v>385</v>
      </c>
      <c r="B82" s="15" t="s">
        <v>386</v>
      </c>
      <c r="C82" s="35" t="s">
        <v>387</v>
      </c>
      <c r="D82" s="16" t="str">
        <f t="shared" si="6"/>
        <v>Low Risk</v>
      </c>
      <c r="E82" s="30" t="str">
        <f>IF(SUM('Data · Lists'!C82:F82)&gt;0,"Blacklist — "&amp;TRIM(IF('Data · Lists'!C82=1,"FATF blacklist; ","")&amp;IF('Data · Lists'!D82=1,"UN sanctions; ","")&amp;IF('Data · Lists'!E82=1,"home-jurisdiction sanctions; ","")&amp;IF('Data · Lists'!F82=1,"internal blacklist","")),IF(SUM('Data · Lists'!G82:L82)&gt;0,"Auto-High — "&amp;TRIM(IF('Data · Lists'!G82=1,"FATF greylist; ","")&amp;IF('Data · Lists'!H82=1,"EU high-risk; ","")&amp;IF('Data · Lists'!I82=1,"EU sanctions; ","")&amp;IF('Data · Lists'!J82=1,"UK sanctions; ","")&amp;IF('Data · Lists'!K82=1,"OFAC; ","")&amp;IF('Data · Lists'!L82=1,"Canada sanctions","")),IF(J82=0,"No index data — Manual Review",IF(K82&lt;cov_min,"Coverage below minimum — Manual Review","Index-based"&amp;IF(J82=1," (single indicator, raised one level)","")&amp;IF('Data · Lists'!M82=1," + offshore floor","")))))</f>
        <v>Index-based</v>
      </c>
      <c r="F82" s="30" t="str">
        <f t="shared" si="7"/>
        <v>Simplified measures where permitted, subject to Compliance confirmation.</v>
      </c>
      <c r="G82" s="11"/>
      <c r="H82" s="36"/>
      <c r="I82" s="11" t="str">
        <f>IF(SUM('Data · Lists'!C82:F82)&gt;0,"Blacklist",IF(SUM('Data · Lists'!G82:L82)&gt;0,"High Risk",IF(J82=0,"Manual Review",IF(K82&lt;cov_min,"Manual Review",INDEX(Cfg_Ratings,MIN(3,MAX(IF('Data · Lists'!M82=1,off_floor,1),IF(J82=1,IF(L82&lt;band_L,1,IF(L82&lt;band_M,2,3))+1,IF(L82&lt;band_L,1,IF(L82&lt;band_M,2,3))))))))))</f>
        <v>Low Risk</v>
      </c>
      <c r="J82" s="11">
        <f t="shared" si="8"/>
        <v>5</v>
      </c>
      <c r="K82" s="17">
        <f t="shared" si="9"/>
        <v>1</v>
      </c>
      <c r="L82" s="18">
        <f t="shared" si="10"/>
        <v>1.25</v>
      </c>
      <c r="M82" s="11">
        <f>IF('Data · Indices'!C82="","",IF('Data · Indices'!C82&lt;=t_Basel_1,1,IF('Data · Indices'!C82&lt;=t_Basel_2,2,3)))</f>
        <v>1</v>
      </c>
      <c r="N82" s="11">
        <f>IF('Data · Indices'!D82="","",IF('Data · Indices'!D82&lt;=t_FSI_1,1,IF('Data · Indices'!D82&lt;=t_FSI_2,2,3)))</f>
        <v>1</v>
      </c>
      <c r="O82" s="11">
        <f>IF('Data · Indices'!E82="","",IF('Data · Indices'!E82&lt;=t_CPI_1,3,IF('Data · Indices'!E82&lt;=t_CPI_2,2,1)))</f>
        <v>1</v>
      </c>
      <c r="P82" s="11">
        <f>IF('Data · Indices'!F82="","",IF('Data · Indices'!F82&lt;=t_GTI_1,1,IF('Data · Indices'!F82&lt;=t_GTI_2,2,3)))</f>
        <v>2</v>
      </c>
      <c r="Q82" s="11">
        <f>IF('Data · Indices'!G82="","",IF('Data · Indices'!G82&lt;t_WGI_1,3,IF('Data · Indices'!G82&lt;t_WGI_2,2,1)))</f>
        <v>2</v>
      </c>
      <c r="R82" s="11">
        <f t="shared" si="11"/>
        <v>100</v>
      </c>
      <c r="S82" s="15" t="s">
        <v>388</v>
      </c>
      <c r="T82" s="30"/>
      <c r="U82" s="36"/>
    </row>
    <row r="83" spans="1:21" x14ac:dyDescent="0.2">
      <c r="A83" s="19" t="s">
        <v>389</v>
      </c>
      <c r="B83" s="19" t="s">
        <v>390</v>
      </c>
      <c r="C83" s="37" t="s">
        <v>391</v>
      </c>
      <c r="D83" s="20" t="str">
        <f t="shared" si="6"/>
        <v>Manual Review</v>
      </c>
      <c r="E83" s="38" t="str">
        <f>IF(SUM('Data · Lists'!C83:F83)&gt;0,"Blacklist — "&amp;TRIM(IF('Data · Lists'!C83=1,"FATF blacklist; ","")&amp;IF('Data · Lists'!D83=1,"UN sanctions; ","")&amp;IF('Data · Lists'!E83=1,"home-jurisdiction sanctions; ","")&amp;IF('Data · Lists'!F83=1,"internal blacklist","")),IF(SUM('Data · Lists'!G83:L83)&gt;0,"Auto-High — "&amp;TRIM(IF('Data · Lists'!G83=1,"FATF greylist; ","")&amp;IF('Data · Lists'!H83=1,"EU high-risk; ","")&amp;IF('Data · Lists'!I83=1,"EU sanctions; ","")&amp;IF('Data · Lists'!J83=1,"UK sanctions; ","")&amp;IF('Data · Lists'!K83=1,"OFAC; ","")&amp;IF('Data · Lists'!L83=1,"Canada sanctions","")),IF(J83=0,"No index data — Manual Review",IF(K83&lt;cov_min,"Coverage below minimum — Manual Review","Index-based"&amp;IF(J83=1," (single indicator, raised one level)","")&amp;IF('Data · Lists'!M83=1," + offshore floor","")))))</f>
        <v>Coverage below minimum — Manual Review</v>
      </c>
      <c r="F83" s="38" t="str">
        <f t="shared" si="7"/>
        <v>No automatic rating. Compliance must determine and document the rating.</v>
      </c>
      <c r="G83" s="21"/>
      <c r="H83" s="39"/>
      <c r="I83" s="21" t="str">
        <f>IF(SUM('Data · Lists'!C83:F83)&gt;0,"Blacklist",IF(SUM('Data · Lists'!G83:L83)&gt;0,"High Risk",IF(J83=0,"Manual Review",IF(K83&lt;cov_min,"Manual Review",INDEX(Cfg_Ratings,MIN(3,MAX(IF('Data · Lists'!M83=1,off_floor,1),IF(J83=1,IF(L83&lt;band_L,1,IF(L83&lt;band_M,2,3))+1,IF(L83&lt;band_L,1,IF(L83&lt;band_M,2,3))))))))))</f>
        <v>Manual Review</v>
      </c>
      <c r="J83" s="21">
        <f t="shared" si="8"/>
        <v>1</v>
      </c>
      <c r="K83" s="22">
        <f t="shared" si="9"/>
        <v>0.1</v>
      </c>
      <c r="L83" s="23">
        <f t="shared" si="10"/>
        <v>2</v>
      </c>
      <c r="M83" s="21" t="str">
        <f>IF('Data · Indices'!C83="","",IF('Data · Indices'!C83&lt;=t_Basel_1,1,IF('Data · Indices'!C83&lt;=t_Basel_2,2,3)))</f>
        <v/>
      </c>
      <c r="N83" s="21" t="str">
        <f>IF('Data · Indices'!D83="","",IF('Data · Indices'!D83&lt;=t_FSI_1,1,IF('Data · Indices'!D83&lt;=t_FSI_2,2,3)))</f>
        <v/>
      </c>
      <c r="O83" s="21" t="str">
        <f>IF('Data · Indices'!E83="","",IF('Data · Indices'!E83&lt;=t_CPI_1,3,IF('Data · Indices'!E83&lt;=t_CPI_2,2,1)))</f>
        <v/>
      </c>
      <c r="P83" s="21" t="str">
        <f>IF('Data · Indices'!F83="","",IF('Data · Indices'!F83&lt;=t_GTI_1,1,IF('Data · Indices'!F83&lt;=t_GTI_2,2,3)))</f>
        <v/>
      </c>
      <c r="Q83" s="21">
        <f>IF('Data · Indices'!G83="","",IF('Data · Indices'!G83&lt;t_WGI_1,3,IF('Data · Indices'!G83&lt;t_WGI_2,2,1)))</f>
        <v>2</v>
      </c>
      <c r="R83" s="21">
        <f t="shared" si="11"/>
        <v>10</v>
      </c>
      <c r="S83" s="19" t="s">
        <v>392</v>
      </c>
      <c r="T83" s="38"/>
      <c r="U83" s="39"/>
    </row>
    <row r="84" spans="1:21" x14ac:dyDescent="0.2">
      <c r="A84" s="15" t="s">
        <v>393</v>
      </c>
      <c r="B84" s="15" t="s">
        <v>394</v>
      </c>
      <c r="C84" s="35" t="s">
        <v>395</v>
      </c>
      <c r="D84" s="16" t="str">
        <f t="shared" si="6"/>
        <v>Manual Review</v>
      </c>
      <c r="E84" s="30" t="str">
        <f>IF(SUM('Data · Lists'!C84:F84)&gt;0,"Blacklist — "&amp;TRIM(IF('Data · Lists'!C84=1,"FATF blacklist; ","")&amp;IF('Data · Lists'!D84=1,"UN sanctions; ","")&amp;IF('Data · Lists'!E84=1,"home-jurisdiction sanctions; ","")&amp;IF('Data · Lists'!F84=1,"internal blacklist","")),IF(SUM('Data · Lists'!G84:L84)&gt;0,"Auto-High — "&amp;TRIM(IF('Data · Lists'!G84=1,"FATF greylist; ","")&amp;IF('Data · Lists'!H84=1,"EU high-risk; ","")&amp;IF('Data · Lists'!I84=1,"EU sanctions; ","")&amp;IF('Data · Lists'!J84=1,"UK sanctions; ","")&amp;IF('Data · Lists'!K84=1,"OFAC; ","")&amp;IF('Data · Lists'!L84=1,"Canada sanctions","")),IF(J84=0,"No index data — Manual Review",IF(K84&lt;cov_min,"Coverage below minimum — Manual Review","Index-based"&amp;IF(J84=1," (single indicator, raised one level)","")&amp;IF('Data · Lists'!M84=1," + offshore floor","")))))</f>
        <v>Coverage below minimum — Manual Review</v>
      </c>
      <c r="F84" s="30" t="str">
        <f t="shared" si="7"/>
        <v>No automatic rating. Compliance must determine and document the rating.</v>
      </c>
      <c r="G84" s="11"/>
      <c r="H84" s="36"/>
      <c r="I84" s="11" t="str">
        <f>IF(SUM('Data · Lists'!C84:F84)&gt;0,"Blacklist",IF(SUM('Data · Lists'!G84:L84)&gt;0,"High Risk",IF(J84=0,"Manual Review",IF(K84&lt;cov_min,"Manual Review",INDEX(Cfg_Ratings,MIN(3,MAX(IF('Data · Lists'!M84=1,off_floor,1),IF(J84=1,IF(L84&lt;band_L,1,IF(L84&lt;band_M,2,3))+1,IF(L84&lt;band_L,1,IF(L84&lt;band_M,2,3))))))))))</f>
        <v>Manual Review</v>
      </c>
      <c r="J84" s="11">
        <f t="shared" si="8"/>
        <v>1</v>
      </c>
      <c r="K84" s="17">
        <f t="shared" si="9"/>
        <v>0.1</v>
      </c>
      <c r="L84" s="18">
        <f t="shared" si="10"/>
        <v>1</v>
      </c>
      <c r="M84" s="11" t="str">
        <f>IF('Data · Indices'!C84="","",IF('Data · Indices'!C84&lt;=t_Basel_1,1,IF('Data · Indices'!C84&lt;=t_Basel_2,2,3)))</f>
        <v/>
      </c>
      <c r="N84" s="11" t="str">
        <f>IF('Data · Indices'!D84="","",IF('Data · Indices'!D84&lt;=t_FSI_1,1,IF('Data · Indices'!D84&lt;=t_FSI_2,2,3)))</f>
        <v/>
      </c>
      <c r="O84" s="11" t="str">
        <f>IF('Data · Indices'!E84="","",IF('Data · Indices'!E84&lt;=t_CPI_1,3,IF('Data · Indices'!E84&lt;=t_CPI_2,2,1)))</f>
        <v/>
      </c>
      <c r="P84" s="11" t="str">
        <f>IF('Data · Indices'!F84="","",IF('Data · Indices'!F84&lt;=t_GTI_1,1,IF('Data · Indices'!F84&lt;=t_GTI_2,2,3)))</f>
        <v/>
      </c>
      <c r="Q84" s="11">
        <f>IF('Data · Indices'!G84="","",IF('Data · Indices'!G84&lt;t_WGI_1,3,IF('Data · Indices'!G84&lt;t_WGI_2,2,1)))</f>
        <v>1</v>
      </c>
      <c r="R84" s="11">
        <f t="shared" si="11"/>
        <v>10</v>
      </c>
      <c r="S84" s="15" t="s">
        <v>396</v>
      </c>
      <c r="T84" s="30"/>
      <c r="U84" s="36"/>
    </row>
    <row r="85" spans="1:21" x14ac:dyDescent="0.2">
      <c r="A85" s="19" t="s">
        <v>397</v>
      </c>
      <c r="B85" s="19" t="s">
        <v>398</v>
      </c>
      <c r="C85" s="37" t="s">
        <v>399</v>
      </c>
      <c r="D85" s="20" t="str">
        <f t="shared" si="6"/>
        <v>Manual Review</v>
      </c>
      <c r="E85" s="38" t="str">
        <f>IF(SUM('Data · Lists'!C85:F85)&gt;0,"Blacklist — "&amp;TRIM(IF('Data · Lists'!C85=1,"FATF blacklist; ","")&amp;IF('Data · Lists'!D85=1,"UN sanctions; ","")&amp;IF('Data · Lists'!E85=1,"home-jurisdiction sanctions; ","")&amp;IF('Data · Lists'!F85=1,"internal blacklist","")),IF(SUM('Data · Lists'!G85:L85)&gt;0,"Auto-High — "&amp;TRIM(IF('Data · Lists'!G85=1,"FATF greylist; ","")&amp;IF('Data · Lists'!H85=1,"EU high-risk; ","")&amp;IF('Data · Lists'!I85=1,"EU sanctions; ","")&amp;IF('Data · Lists'!J85=1,"UK sanctions; ","")&amp;IF('Data · Lists'!K85=1,"OFAC; ","")&amp;IF('Data · Lists'!L85=1,"Canada sanctions","")),IF(J85=0,"No index data — Manual Review",IF(K85&lt;cov_min,"Coverage below minimum — Manual Review","Index-based"&amp;IF(J85=1," (single indicator, raised one level)","")&amp;IF('Data · Lists'!M85=1," + offshore floor","")))))</f>
        <v>No index data — Manual Review</v>
      </c>
      <c r="F85" s="38" t="str">
        <f t="shared" si="7"/>
        <v>No automatic rating. Compliance must determine and document the rating.</v>
      </c>
      <c r="G85" s="21"/>
      <c r="H85" s="39"/>
      <c r="I85" s="21" t="str">
        <f>IF(SUM('Data · Lists'!C85:F85)&gt;0,"Blacklist",IF(SUM('Data · Lists'!G85:L85)&gt;0,"High Risk",IF(J85=0,"Manual Review",IF(K85&lt;cov_min,"Manual Review",INDEX(Cfg_Ratings,MIN(3,MAX(IF('Data · Lists'!M85=1,off_floor,1),IF(J85=1,IF(L85&lt;band_L,1,IF(L85&lt;band_M,2,3))+1,IF(L85&lt;band_L,1,IF(L85&lt;band_M,2,3))))))))))</f>
        <v>Manual Review</v>
      </c>
      <c r="J85" s="21">
        <f t="shared" si="8"/>
        <v>0</v>
      </c>
      <c r="K85" s="22">
        <f t="shared" si="9"/>
        <v>0</v>
      </c>
      <c r="L85" s="23" t="str">
        <f t="shared" si="10"/>
        <v/>
      </c>
      <c r="M85" s="21" t="str">
        <f>IF('Data · Indices'!C85="","",IF('Data · Indices'!C85&lt;=t_Basel_1,1,IF('Data · Indices'!C85&lt;=t_Basel_2,2,3)))</f>
        <v/>
      </c>
      <c r="N85" s="21" t="str">
        <f>IF('Data · Indices'!D85="","",IF('Data · Indices'!D85&lt;=t_FSI_1,1,IF('Data · Indices'!D85&lt;=t_FSI_2,2,3)))</f>
        <v/>
      </c>
      <c r="O85" s="21" t="str">
        <f>IF('Data · Indices'!E85="","",IF('Data · Indices'!E85&lt;=t_CPI_1,3,IF('Data · Indices'!E85&lt;=t_CPI_2,2,1)))</f>
        <v/>
      </c>
      <c r="P85" s="21" t="str">
        <f>IF('Data · Indices'!F85="","",IF('Data · Indices'!F85&lt;=t_GTI_1,1,IF('Data · Indices'!F85&lt;=t_GTI_2,2,3)))</f>
        <v/>
      </c>
      <c r="Q85" s="21" t="str">
        <f>IF('Data · Indices'!G85="","",IF('Data · Indices'!G85&lt;t_WGI_1,3,IF('Data · Indices'!G85&lt;t_WGI_2,2,1)))</f>
        <v/>
      </c>
      <c r="R85" s="21">
        <f t="shared" si="11"/>
        <v>0</v>
      </c>
      <c r="S85" s="19" t="s">
        <v>400</v>
      </c>
      <c r="T85" s="38"/>
      <c r="U85" s="39"/>
    </row>
    <row r="86" spans="1:21" x14ac:dyDescent="0.2">
      <c r="A86" s="15" t="s">
        <v>401</v>
      </c>
      <c r="B86" s="15" t="s">
        <v>402</v>
      </c>
      <c r="C86" s="35" t="s">
        <v>403</v>
      </c>
      <c r="D86" s="16" t="str">
        <f t="shared" si="6"/>
        <v>High Risk</v>
      </c>
      <c r="E86" s="30" t="str">
        <f>IF(SUM('Data · Lists'!C86:F86)&gt;0,"Blacklist — "&amp;TRIM(IF('Data · Lists'!C86=1,"FATF blacklist; ","")&amp;IF('Data · Lists'!D86=1,"UN sanctions; ","")&amp;IF('Data · Lists'!E86=1,"home-jurisdiction sanctions; ","")&amp;IF('Data · Lists'!F86=1,"internal blacklist","")),IF(SUM('Data · Lists'!G86:L86)&gt;0,"Auto-High — "&amp;TRIM(IF('Data · Lists'!G86=1,"FATF greylist; ","")&amp;IF('Data · Lists'!H86=1,"EU high-risk; ","")&amp;IF('Data · Lists'!I86=1,"EU sanctions; ","")&amp;IF('Data · Lists'!J86=1,"UK sanctions; ","")&amp;IF('Data · Lists'!K86=1,"OFAC; ","")&amp;IF('Data · Lists'!L86=1,"Canada sanctions","")),IF(J86=0,"No index data — Manual Review",IF(K86&lt;cov_min,"Coverage below minimum — Manual Review","Index-based"&amp;IF(J86=1," (single indicator, raised one level)","")&amp;IF('Data · Lists'!M86=1," + offshore floor","")))))</f>
        <v>Index-based</v>
      </c>
      <c r="F86" s="30" t="str">
        <f t="shared" si="7"/>
        <v>EDD, enhanced ongoing monitoring, management approval to onboard or continue.</v>
      </c>
      <c r="G86" s="11"/>
      <c r="H86" s="36"/>
      <c r="I86" s="11" t="str">
        <f>IF(SUM('Data · Lists'!C86:F86)&gt;0,"Blacklist",IF(SUM('Data · Lists'!G86:L86)&gt;0,"High Risk",IF(J86=0,"Manual Review",IF(K86&lt;cov_min,"Manual Review",INDEX(Cfg_Ratings,MIN(3,MAX(IF('Data · Lists'!M86=1,off_floor,1),IF(J86=1,IF(L86&lt;band_L,1,IF(L86&lt;band_M,2,3))+1,IF(L86&lt;band_L,1,IF(L86&lt;band_M,2,3))))))))))</f>
        <v>High Risk</v>
      </c>
      <c r="J86" s="11">
        <f t="shared" si="8"/>
        <v>4</v>
      </c>
      <c r="K86" s="17">
        <f t="shared" si="9"/>
        <v>0.8</v>
      </c>
      <c r="L86" s="18">
        <f t="shared" si="10"/>
        <v>2.5</v>
      </c>
      <c r="M86" s="11">
        <f>IF('Data · Indices'!C86="","",IF('Data · Indices'!C86&lt;=t_Basel_1,1,IF('Data · Indices'!C86&lt;=t_Basel_2,2,3)))</f>
        <v>3</v>
      </c>
      <c r="N86" s="11" t="str">
        <f>IF('Data · Indices'!D86="","",IF('Data · Indices'!D86&lt;=t_FSI_1,1,IF('Data · Indices'!D86&lt;=t_FSI_2,2,3)))</f>
        <v/>
      </c>
      <c r="O86" s="11">
        <f>IF('Data · Indices'!E86="","",IF('Data · Indices'!E86&lt;=t_CPI_1,3,IF('Data · Indices'!E86&lt;=t_CPI_2,2,1)))</f>
        <v>3</v>
      </c>
      <c r="P86" s="11">
        <f>IF('Data · Indices'!F86="","",IF('Data · Indices'!F86&lt;=t_GTI_1,1,IF('Data · Indices'!F86&lt;=t_GTI_2,2,3)))</f>
        <v>1</v>
      </c>
      <c r="Q86" s="11">
        <f>IF('Data · Indices'!G86="","",IF('Data · Indices'!G86&lt;t_WGI_1,3,IF('Data · Indices'!G86&lt;t_WGI_2,2,1)))</f>
        <v>2</v>
      </c>
      <c r="R86" s="11">
        <f t="shared" si="11"/>
        <v>80</v>
      </c>
      <c r="S86" s="15" t="s">
        <v>404</v>
      </c>
      <c r="T86" s="30"/>
      <c r="U86" s="36"/>
    </row>
    <row r="87" spans="1:21" x14ac:dyDescent="0.2">
      <c r="A87" s="19" t="s">
        <v>405</v>
      </c>
      <c r="B87" s="19" t="s">
        <v>406</v>
      </c>
      <c r="C87" s="37" t="s">
        <v>407</v>
      </c>
      <c r="D87" s="20" t="str">
        <f t="shared" si="6"/>
        <v>Medium Risk</v>
      </c>
      <c r="E87" s="38" t="str">
        <f>IF(SUM('Data · Lists'!C87:F87)&gt;0,"Blacklist — "&amp;TRIM(IF('Data · Lists'!C87=1,"FATF blacklist; ","")&amp;IF('Data · Lists'!D87=1,"UN sanctions; ","")&amp;IF('Data · Lists'!E87=1,"home-jurisdiction sanctions; ","")&amp;IF('Data · Lists'!F87=1,"internal blacklist","")),IF(SUM('Data · Lists'!G87:L87)&gt;0,"Auto-High — "&amp;TRIM(IF('Data · Lists'!G87=1,"FATF greylist; ","")&amp;IF('Data · Lists'!H87=1,"EU high-risk; ","")&amp;IF('Data · Lists'!I87=1,"EU sanctions; ","")&amp;IF('Data · Lists'!J87=1,"UK sanctions; ","")&amp;IF('Data · Lists'!K87=1,"OFAC; ","")&amp;IF('Data · Lists'!L87=1,"Canada sanctions","")),IF(J87=0,"No index data — Manual Review",IF(K87&lt;cov_min,"Coverage below minimum — Manual Review","Index-based"&amp;IF(J87=1," (single indicator, raised one level)","")&amp;IF('Data · Lists'!M87=1," + offshore floor","")))))</f>
        <v>Index-based</v>
      </c>
      <c r="F87" s="38" t="str">
        <f t="shared" si="7"/>
        <v>Standard CDD with awareness of contextual factors.</v>
      </c>
      <c r="G87" s="21"/>
      <c r="H87" s="39"/>
      <c r="I87" s="21" t="str">
        <f>IF(SUM('Data · Lists'!C87:F87)&gt;0,"Blacklist",IF(SUM('Data · Lists'!G87:L87)&gt;0,"High Risk",IF(J87=0,"Manual Review",IF(K87&lt;cov_min,"Manual Review",INDEX(Cfg_Ratings,MIN(3,MAX(IF('Data · Lists'!M87=1,off_floor,1),IF(J87=1,IF(L87&lt;band_L,1,IF(L87&lt;band_M,2,3))+1,IF(L87&lt;band_L,1,IF(L87&lt;band_M,2,3))))))))))</f>
        <v>Medium Risk</v>
      </c>
      <c r="J87" s="21">
        <f t="shared" si="8"/>
        <v>5</v>
      </c>
      <c r="K87" s="22">
        <f t="shared" si="9"/>
        <v>1</v>
      </c>
      <c r="L87" s="23">
        <f t="shared" si="10"/>
        <v>2.2000000000000002</v>
      </c>
      <c r="M87" s="21">
        <f>IF('Data · Indices'!C87="","",IF('Data · Indices'!C87&lt;=t_Basel_1,1,IF('Data · Indices'!C87&lt;=t_Basel_2,2,3)))</f>
        <v>2</v>
      </c>
      <c r="N87" s="21">
        <f>IF('Data · Indices'!D87="","",IF('Data · Indices'!D87&lt;=t_FSI_1,1,IF('Data · Indices'!D87&lt;=t_FSI_2,2,3)))</f>
        <v>3</v>
      </c>
      <c r="O87" s="21">
        <f>IF('Data · Indices'!E87="","",IF('Data · Indices'!E87&lt;=t_CPI_1,3,IF('Data · Indices'!E87&lt;=t_CPI_2,2,1)))</f>
        <v>3</v>
      </c>
      <c r="P87" s="21">
        <f>IF('Data · Indices'!F87="","",IF('Data · Indices'!F87&lt;=t_GTI_1,1,IF('Data · Indices'!F87&lt;=t_GTI_2,2,3)))</f>
        <v>1</v>
      </c>
      <c r="Q87" s="21">
        <f>IF('Data · Indices'!G87="","",IF('Data · Indices'!G87&lt;t_WGI_1,3,IF('Data · Indices'!G87&lt;t_WGI_2,2,1)))</f>
        <v>2</v>
      </c>
      <c r="R87" s="21">
        <f t="shared" si="11"/>
        <v>100</v>
      </c>
      <c r="S87" s="19" t="s">
        <v>408</v>
      </c>
      <c r="T87" s="38"/>
      <c r="U87" s="39"/>
    </row>
    <row r="88" spans="1:21" x14ac:dyDescent="0.2">
      <c r="A88" s="15" t="s">
        <v>409</v>
      </c>
      <c r="B88" s="15" t="s">
        <v>410</v>
      </c>
      <c r="C88" s="35" t="s">
        <v>411</v>
      </c>
      <c r="D88" s="16" t="str">
        <f t="shared" si="6"/>
        <v>Medium Risk</v>
      </c>
      <c r="E88" s="30" t="str">
        <f>IF(SUM('Data · Lists'!C88:F88)&gt;0,"Blacklist — "&amp;TRIM(IF('Data · Lists'!C88=1,"FATF blacklist; ","")&amp;IF('Data · Lists'!D88=1,"UN sanctions; ","")&amp;IF('Data · Lists'!E88=1,"home-jurisdiction sanctions; ","")&amp;IF('Data · Lists'!F88=1,"internal blacklist","")),IF(SUM('Data · Lists'!G88:L88)&gt;0,"Auto-High — "&amp;TRIM(IF('Data · Lists'!G88=1,"FATF greylist; ","")&amp;IF('Data · Lists'!H88=1,"EU high-risk; ","")&amp;IF('Data · Lists'!I88=1,"EU sanctions; ","")&amp;IF('Data · Lists'!J88=1,"UK sanctions; ","")&amp;IF('Data · Lists'!K88=1,"OFAC; ","")&amp;IF('Data · Lists'!L88=1,"Canada sanctions","")),IF(J88=0,"No index data — Manual Review",IF(K88&lt;cov_min,"Coverage below minimum — Manual Review","Index-based"&amp;IF(J88=1," (single indicator, raised one level)","")&amp;IF('Data · Lists'!M88=1," + offshore floor","")))))</f>
        <v>Index-based</v>
      </c>
      <c r="F88" s="30" t="str">
        <f t="shared" si="7"/>
        <v>Standard CDD with awareness of contextual factors.</v>
      </c>
      <c r="G88" s="11"/>
      <c r="H88" s="36"/>
      <c r="I88" s="11" t="str">
        <f>IF(SUM('Data · Lists'!C88:F88)&gt;0,"Blacklist",IF(SUM('Data · Lists'!G88:L88)&gt;0,"High Risk",IF(J88=0,"Manual Review",IF(K88&lt;cov_min,"Manual Review",INDEX(Cfg_Ratings,MIN(3,MAX(IF('Data · Lists'!M88=1,off_floor,1),IF(J88=1,IF(L88&lt;band_L,1,IF(L88&lt;band_M,2,3))+1,IF(L88&lt;band_L,1,IF(L88&lt;band_M,2,3))))))))))</f>
        <v>Medium Risk</v>
      </c>
      <c r="J88" s="11">
        <f t="shared" si="8"/>
        <v>4</v>
      </c>
      <c r="K88" s="17">
        <f t="shared" si="9"/>
        <v>0.8</v>
      </c>
      <c r="L88" s="18">
        <f t="shared" si="10"/>
        <v>1.9375</v>
      </c>
      <c r="M88" s="11">
        <f>IF('Data · Indices'!C88="","",IF('Data · Indices'!C88&lt;=t_Basel_1,1,IF('Data · Indices'!C88&lt;=t_Basel_2,2,3)))</f>
        <v>2</v>
      </c>
      <c r="N88" s="11" t="str">
        <f>IF('Data · Indices'!D88="","",IF('Data · Indices'!D88&lt;=t_FSI_1,1,IF('Data · Indices'!D88&lt;=t_FSI_2,2,3)))</f>
        <v/>
      </c>
      <c r="O88" s="11">
        <f>IF('Data · Indices'!E88="","",IF('Data · Indices'!E88&lt;=t_CPI_1,3,IF('Data · Indices'!E88&lt;=t_CPI_2,2,1)))</f>
        <v>2</v>
      </c>
      <c r="P88" s="11">
        <f>IF('Data · Indices'!F88="","",IF('Data · Indices'!F88&lt;=t_GTI_1,1,IF('Data · Indices'!F88&lt;=t_GTI_2,2,3)))</f>
        <v>1</v>
      </c>
      <c r="Q88" s="11">
        <f>IF('Data · Indices'!G88="","",IF('Data · Indices'!G88&lt;t_WGI_1,3,IF('Data · Indices'!G88&lt;t_WGI_2,2,1)))</f>
        <v>3</v>
      </c>
      <c r="R88" s="11">
        <f t="shared" si="11"/>
        <v>80</v>
      </c>
      <c r="S88" s="15" t="s">
        <v>412</v>
      </c>
      <c r="T88" s="30"/>
      <c r="U88" s="36"/>
    </row>
    <row r="89" spans="1:21" x14ac:dyDescent="0.2">
      <c r="A89" s="19" t="s">
        <v>413</v>
      </c>
      <c r="B89" s="19" t="s">
        <v>414</v>
      </c>
      <c r="C89" s="37" t="s">
        <v>415</v>
      </c>
      <c r="D89" s="20" t="str">
        <f t="shared" si="6"/>
        <v>Medium Risk</v>
      </c>
      <c r="E89" s="38" t="str">
        <f>IF(SUM('Data · Lists'!C89:F89)&gt;0,"Blacklist — "&amp;TRIM(IF('Data · Lists'!C89=1,"FATF blacklist; ","")&amp;IF('Data · Lists'!D89=1,"UN sanctions; ","")&amp;IF('Data · Lists'!E89=1,"home-jurisdiction sanctions; ","")&amp;IF('Data · Lists'!F89=1,"internal blacklist","")),IF(SUM('Data · Lists'!G89:L89)&gt;0,"Auto-High — "&amp;TRIM(IF('Data · Lists'!G89=1,"FATF greylist; ","")&amp;IF('Data · Lists'!H89=1,"EU high-risk; ","")&amp;IF('Data · Lists'!I89=1,"EU sanctions; ","")&amp;IF('Data · Lists'!J89=1,"UK sanctions; ","")&amp;IF('Data · Lists'!K89=1,"OFAC; ","")&amp;IF('Data · Lists'!L89=1,"Canada sanctions","")),IF(J89=0,"No index data — Manual Review",IF(K89&lt;cov_min,"Coverage below minimum — Manual Review","Index-based"&amp;IF(J89=1," (single indicator, raised one level)","")&amp;IF('Data · Lists'!M89=1," + offshore floor","")))))</f>
        <v>Index-based</v>
      </c>
      <c r="F89" s="38" t="str">
        <f t="shared" si="7"/>
        <v>Standard CDD with awareness of contextual factors.</v>
      </c>
      <c r="G89" s="21"/>
      <c r="H89" s="39"/>
      <c r="I89" s="21" t="str">
        <f>IF(SUM('Data · Lists'!C89:F89)&gt;0,"Blacklist",IF(SUM('Data · Lists'!G89:L89)&gt;0,"High Risk",IF(J89=0,"Manual Review",IF(K89&lt;cov_min,"Manual Review",INDEX(Cfg_Ratings,MIN(3,MAX(IF('Data · Lists'!M89=1,off_floor,1),IF(J89=1,IF(L89&lt;band_L,1,IF(L89&lt;band_M,2,3))+1,IF(L89&lt;band_L,1,IF(L89&lt;band_M,2,3))))))))))</f>
        <v>Medium Risk</v>
      </c>
      <c r="J89" s="21">
        <f t="shared" si="8"/>
        <v>5</v>
      </c>
      <c r="K89" s="22">
        <f t="shared" si="9"/>
        <v>1</v>
      </c>
      <c r="L89" s="23">
        <f t="shared" si="10"/>
        <v>1.8</v>
      </c>
      <c r="M89" s="21">
        <f>IF('Data · Indices'!C89="","",IF('Data · Indices'!C89&lt;=t_Basel_1,1,IF('Data · Indices'!C89&lt;=t_Basel_2,2,3)))</f>
        <v>2</v>
      </c>
      <c r="N89" s="21">
        <f>IF('Data · Indices'!D89="","",IF('Data · Indices'!D89&lt;=t_FSI_1,1,IF('Data · Indices'!D89&lt;=t_FSI_2,2,3)))</f>
        <v>1</v>
      </c>
      <c r="O89" s="21">
        <f>IF('Data · Indices'!E89="","",IF('Data · Indices'!E89&lt;=t_CPI_1,3,IF('Data · Indices'!E89&lt;=t_CPI_2,2,1)))</f>
        <v>1</v>
      </c>
      <c r="P89" s="21">
        <f>IF('Data · Indices'!F89="","",IF('Data · Indices'!F89&lt;=t_GTI_1,1,IF('Data · Indices'!F89&lt;=t_GTI_2,2,3)))</f>
        <v>3</v>
      </c>
      <c r="Q89" s="21">
        <f>IF('Data · Indices'!G89="","",IF('Data · Indices'!G89&lt;t_WGI_1,3,IF('Data · Indices'!G89&lt;t_WGI_2,2,1)))</f>
        <v>2</v>
      </c>
      <c r="R89" s="21">
        <f t="shared" si="11"/>
        <v>100</v>
      </c>
      <c r="S89" s="19" t="s">
        <v>416</v>
      </c>
      <c r="T89" s="38"/>
      <c r="U89" s="39"/>
    </row>
    <row r="90" spans="1:21" x14ac:dyDescent="0.2">
      <c r="A90" s="15" t="s">
        <v>417</v>
      </c>
      <c r="B90" s="15" t="s">
        <v>418</v>
      </c>
      <c r="C90" s="35" t="s">
        <v>419</v>
      </c>
      <c r="D90" s="16" t="str">
        <f t="shared" si="6"/>
        <v>Low Risk</v>
      </c>
      <c r="E90" s="30" t="str">
        <f>IF(SUM('Data · Lists'!C90:F90)&gt;0,"Blacklist — "&amp;TRIM(IF('Data · Lists'!C90=1,"FATF blacklist; ","")&amp;IF('Data · Lists'!D90=1,"UN sanctions; ","")&amp;IF('Data · Lists'!E90=1,"home-jurisdiction sanctions; ","")&amp;IF('Data · Lists'!F90=1,"internal blacklist","")),IF(SUM('Data · Lists'!G90:L90)&gt;0,"Auto-High — "&amp;TRIM(IF('Data · Lists'!G90=1,"FATF greylist; ","")&amp;IF('Data · Lists'!H90=1,"EU high-risk; ","")&amp;IF('Data · Lists'!I90=1,"EU sanctions; ","")&amp;IF('Data · Lists'!J90=1,"UK sanctions; ","")&amp;IF('Data · Lists'!K90=1,"OFAC; ","")&amp;IF('Data · Lists'!L90=1,"Canada sanctions","")),IF(J90=0,"No index data — Manual Review",IF(K90&lt;cov_min,"Coverage below minimum — Manual Review","Index-based"&amp;IF(J90=1," (single indicator, raised one level)","")&amp;IF('Data · Lists'!M90=1," + offshore floor","")))))</f>
        <v>Index-based</v>
      </c>
      <c r="F90" s="30" t="str">
        <f t="shared" si="7"/>
        <v>Simplified measures where permitted, subject to Compliance confirmation.</v>
      </c>
      <c r="G90" s="11"/>
      <c r="H90" s="36"/>
      <c r="I90" s="11" t="str">
        <f>IF(SUM('Data · Lists'!C90:F90)&gt;0,"Blacklist",IF(SUM('Data · Lists'!G90:L90)&gt;0,"High Risk",IF(J90=0,"Manual Review",IF(K90&lt;cov_min,"Manual Review",INDEX(Cfg_Ratings,MIN(3,MAX(IF('Data · Lists'!M90=1,off_floor,1),IF(J90=1,IF(L90&lt;band_L,1,IF(L90&lt;band_M,2,3))+1,IF(L90&lt;band_L,1,IF(L90&lt;band_M,2,3))))))))))</f>
        <v>Low Risk</v>
      </c>
      <c r="J90" s="11">
        <f t="shared" si="8"/>
        <v>5</v>
      </c>
      <c r="K90" s="17">
        <f t="shared" si="9"/>
        <v>1</v>
      </c>
      <c r="L90" s="18">
        <f t="shared" si="10"/>
        <v>1.65</v>
      </c>
      <c r="M90" s="11">
        <f>IF('Data · Indices'!C90="","",IF('Data · Indices'!C90&lt;=t_Basel_1,1,IF('Data · Indices'!C90&lt;=t_Basel_2,2,3)))</f>
        <v>2</v>
      </c>
      <c r="N90" s="11">
        <f>IF('Data · Indices'!D90="","",IF('Data · Indices'!D90&lt;=t_FSI_1,1,IF('Data · Indices'!D90&lt;=t_FSI_2,2,3)))</f>
        <v>1</v>
      </c>
      <c r="O90" s="11">
        <f>IF('Data · Indices'!E90="","",IF('Data · Indices'!E90&lt;=t_CPI_1,3,IF('Data · Indices'!E90&lt;=t_CPI_2,2,1)))</f>
        <v>2</v>
      </c>
      <c r="P90" s="11">
        <f>IF('Data · Indices'!F90="","",IF('Data · Indices'!F90&lt;=t_GTI_1,1,IF('Data · Indices'!F90&lt;=t_GTI_2,2,3)))</f>
        <v>1</v>
      </c>
      <c r="Q90" s="11">
        <f>IF('Data · Indices'!G90="","",IF('Data · Indices'!G90&lt;t_WGI_1,3,IF('Data · Indices'!G90&lt;t_WGI_2,2,1)))</f>
        <v>2</v>
      </c>
      <c r="R90" s="11">
        <f t="shared" si="11"/>
        <v>100</v>
      </c>
      <c r="S90" s="15" t="s">
        <v>420</v>
      </c>
      <c r="T90" s="30"/>
      <c r="U90" s="36"/>
    </row>
    <row r="91" spans="1:21" x14ac:dyDescent="0.2">
      <c r="A91" s="19" t="s">
        <v>421</v>
      </c>
      <c r="B91" s="19" t="s">
        <v>422</v>
      </c>
      <c r="C91" s="37" t="s">
        <v>423</v>
      </c>
      <c r="D91" s="20" t="str">
        <f t="shared" si="6"/>
        <v>Manual Review</v>
      </c>
      <c r="E91" s="38" t="str">
        <f>IF(SUM('Data · Lists'!C91:F91)&gt;0,"Blacklist — "&amp;TRIM(IF('Data · Lists'!C91=1,"FATF blacklist; ","")&amp;IF('Data · Lists'!D91=1,"UN sanctions; ","")&amp;IF('Data · Lists'!E91=1,"home-jurisdiction sanctions; ","")&amp;IF('Data · Lists'!F91=1,"internal blacklist","")),IF(SUM('Data · Lists'!G91:L91)&gt;0,"Auto-High — "&amp;TRIM(IF('Data · Lists'!G91=1,"FATF greylist; ","")&amp;IF('Data · Lists'!H91=1,"EU high-risk; ","")&amp;IF('Data · Lists'!I91=1,"EU sanctions; ","")&amp;IF('Data · Lists'!J91=1,"UK sanctions; ","")&amp;IF('Data · Lists'!K91=1,"OFAC; ","")&amp;IF('Data · Lists'!L91=1,"Canada sanctions","")),IF(J91=0,"No index data — Manual Review",IF(K91&lt;cov_min,"Coverage below minimum — Manual Review","Index-based"&amp;IF(J91=1," (single indicator, raised one level)","")&amp;IF('Data · Lists'!M91=1," + offshore floor","")))))</f>
        <v>Coverage below minimum — Manual Review</v>
      </c>
      <c r="F91" s="38" t="str">
        <f t="shared" si="7"/>
        <v>No automatic rating. Compliance must determine and document the rating.</v>
      </c>
      <c r="G91" s="21"/>
      <c r="H91" s="39"/>
      <c r="I91" s="21" t="str">
        <f>IF(SUM('Data · Lists'!C91:F91)&gt;0,"Blacklist",IF(SUM('Data · Lists'!G91:L91)&gt;0,"High Risk",IF(J91=0,"Manual Review",IF(K91&lt;cov_min,"Manual Review",INDEX(Cfg_Ratings,MIN(3,MAX(IF('Data · Lists'!M91=1,off_floor,1),IF(J91=1,IF(L91&lt;band_L,1,IF(L91&lt;band_M,2,3))+1,IF(L91&lt;band_L,1,IF(L91&lt;band_M,2,3))))))))))</f>
        <v>Manual Review</v>
      </c>
      <c r="J91" s="21">
        <f t="shared" si="8"/>
        <v>1</v>
      </c>
      <c r="K91" s="22">
        <f t="shared" si="9"/>
        <v>0.2</v>
      </c>
      <c r="L91" s="23">
        <f t="shared" si="10"/>
        <v>2</v>
      </c>
      <c r="M91" s="21" t="str">
        <f>IF('Data · Indices'!C91="","",IF('Data · Indices'!C91&lt;=t_Basel_1,1,IF('Data · Indices'!C91&lt;=t_Basel_2,2,3)))</f>
        <v/>
      </c>
      <c r="N91" s="21">
        <f>IF('Data · Indices'!D91="","",IF('Data · Indices'!D91&lt;=t_FSI_1,1,IF('Data · Indices'!D91&lt;=t_FSI_2,2,3)))</f>
        <v>2</v>
      </c>
      <c r="O91" s="21" t="str">
        <f>IF('Data · Indices'!E91="","",IF('Data · Indices'!E91&lt;=t_CPI_1,3,IF('Data · Indices'!E91&lt;=t_CPI_2,2,1)))</f>
        <v/>
      </c>
      <c r="P91" s="21" t="str">
        <f>IF('Data · Indices'!F91="","",IF('Data · Indices'!F91&lt;=t_GTI_1,1,IF('Data · Indices'!F91&lt;=t_GTI_2,2,3)))</f>
        <v/>
      </c>
      <c r="Q91" s="21" t="str">
        <f>IF('Data · Indices'!G91="","",IF('Data · Indices'!G91&lt;t_WGI_1,3,IF('Data · Indices'!G91&lt;t_WGI_2,2,1)))</f>
        <v/>
      </c>
      <c r="R91" s="21">
        <f t="shared" si="11"/>
        <v>20</v>
      </c>
      <c r="S91" s="19" t="s">
        <v>424</v>
      </c>
      <c r="T91" s="38"/>
      <c r="U91" s="39"/>
    </row>
    <row r="92" spans="1:21" x14ac:dyDescent="0.2">
      <c r="A92" s="15" t="s">
        <v>425</v>
      </c>
      <c r="B92" s="15" t="s">
        <v>426</v>
      </c>
      <c r="C92" s="35" t="s">
        <v>427</v>
      </c>
      <c r="D92" s="16" t="str">
        <f t="shared" si="6"/>
        <v>Low Risk</v>
      </c>
      <c r="E92" s="30" t="str">
        <f>IF(SUM('Data · Lists'!C92:F92)&gt;0,"Blacklist — "&amp;TRIM(IF('Data · Lists'!C92=1,"FATF blacklist; ","")&amp;IF('Data · Lists'!D92=1,"UN sanctions; ","")&amp;IF('Data · Lists'!E92=1,"home-jurisdiction sanctions; ","")&amp;IF('Data · Lists'!F92=1,"internal blacklist","")),IF(SUM('Data · Lists'!G92:L92)&gt;0,"Auto-High — "&amp;TRIM(IF('Data · Lists'!G92=1,"FATF greylist; ","")&amp;IF('Data · Lists'!H92=1,"EU high-risk; ","")&amp;IF('Data · Lists'!I92=1,"EU sanctions; ","")&amp;IF('Data · Lists'!J92=1,"UK sanctions; ","")&amp;IF('Data · Lists'!K92=1,"OFAC; ","")&amp;IF('Data · Lists'!L92=1,"Canada sanctions","")),IF(J92=0,"No index data — Manual Review",IF(K92&lt;cov_min,"Coverage below minimum — Manual Review","Index-based"&amp;IF(J92=1," (single indicator, raised one level)","")&amp;IF('Data · Lists'!M92=1," + offshore floor","")))))</f>
        <v>Index-based</v>
      </c>
      <c r="F92" s="30" t="str">
        <f t="shared" si="7"/>
        <v>Simplified measures where permitted, subject to Compliance confirmation.</v>
      </c>
      <c r="G92" s="11"/>
      <c r="H92" s="36"/>
      <c r="I92" s="11" t="str">
        <f>IF(SUM('Data · Lists'!C92:F92)&gt;0,"Blacklist",IF(SUM('Data · Lists'!G92:L92)&gt;0,"High Risk",IF(J92=0,"Manual Review",IF(K92&lt;cov_min,"Manual Review",INDEX(Cfg_Ratings,MIN(3,MAX(IF('Data · Lists'!M92=1,off_floor,1),IF(J92=1,IF(L92&lt;band_L,1,IF(L92&lt;band_M,2,3))+1,IF(L92&lt;band_L,1,IF(L92&lt;band_M,2,3))))))))))</f>
        <v>Low Risk</v>
      </c>
      <c r="J92" s="11">
        <f t="shared" si="8"/>
        <v>5</v>
      </c>
      <c r="K92" s="17">
        <f t="shared" si="9"/>
        <v>1</v>
      </c>
      <c r="L92" s="18">
        <f t="shared" si="10"/>
        <v>1.4</v>
      </c>
      <c r="M92" s="11">
        <f>IF('Data · Indices'!C92="","",IF('Data · Indices'!C92&lt;=t_Basel_1,1,IF('Data · Indices'!C92&lt;=t_Basel_2,2,3)))</f>
        <v>1</v>
      </c>
      <c r="N92" s="11">
        <f>IF('Data · Indices'!D92="","",IF('Data · Indices'!D92&lt;=t_FSI_1,1,IF('Data · Indices'!D92&lt;=t_FSI_2,2,3)))</f>
        <v>1</v>
      </c>
      <c r="O92" s="11">
        <f>IF('Data · Indices'!E92="","",IF('Data · Indices'!E92&lt;=t_CPI_1,3,IF('Data · Indices'!E92&lt;=t_CPI_2,2,1)))</f>
        <v>2</v>
      </c>
      <c r="P92" s="11">
        <f>IF('Data · Indices'!F92="","",IF('Data · Indices'!F92&lt;=t_GTI_1,1,IF('Data · Indices'!F92&lt;=t_GTI_2,2,3)))</f>
        <v>2</v>
      </c>
      <c r="Q92" s="11">
        <f>IF('Data · Indices'!G92="","",IF('Data · Indices'!G92&lt;t_WGI_1,3,IF('Data · Indices'!G92&lt;t_WGI_2,2,1)))</f>
        <v>2</v>
      </c>
      <c r="R92" s="11">
        <f t="shared" si="11"/>
        <v>100</v>
      </c>
      <c r="S92" s="15" t="s">
        <v>428</v>
      </c>
      <c r="T92" s="30"/>
      <c r="U92" s="36"/>
    </row>
    <row r="93" spans="1:21" x14ac:dyDescent="0.2">
      <c r="A93" s="19" t="s">
        <v>429</v>
      </c>
      <c r="B93" s="19" t="s">
        <v>430</v>
      </c>
      <c r="C93" s="37" t="s">
        <v>431</v>
      </c>
      <c r="D93" s="20" t="str">
        <f t="shared" si="6"/>
        <v>Manual Review</v>
      </c>
      <c r="E93" s="38" t="str">
        <f>IF(SUM('Data · Lists'!C93:F93)&gt;0,"Blacklist — "&amp;TRIM(IF('Data · Lists'!C93=1,"FATF blacklist; ","")&amp;IF('Data · Lists'!D93=1,"UN sanctions; ","")&amp;IF('Data · Lists'!E93=1,"home-jurisdiction sanctions; ","")&amp;IF('Data · Lists'!F93=1,"internal blacklist","")),IF(SUM('Data · Lists'!G93:L93)&gt;0,"Auto-High — "&amp;TRIM(IF('Data · Lists'!G93=1,"FATF greylist; ","")&amp;IF('Data · Lists'!H93=1,"EU high-risk; ","")&amp;IF('Data · Lists'!I93=1,"EU sanctions; ","")&amp;IF('Data · Lists'!J93=1,"UK sanctions; ","")&amp;IF('Data · Lists'!K93=1,"OFAC; ","")&amp;IF('Data · Lists'!L93=1,"Canada sanctions","")),IF(J93=0,"No index data — Manual Review",IF(K93&lt;cov_min,"Coverage below minimum — Manual Review","Index-based"&amp;IF(J93=1," (single indicator, raised one level)","")&amp;IF('Data · Lists'!M93=1," + offshore floor","")))))</f>
        <v>Coverage below minimum — Manual Review</v>
      </c>
      <c r="F93" s="38" t="str">
        <f t="shared" si="7"/>
        <v>No automatic rating. Compliance must determine and document the rating.</v>
      </c>
      <c r="G93" s="21"/>
      <c r="H93" s="39"/>
      <c r="I93" s="21" t="str">
        <f>IF(SUM('Data · Lists'!C93:F93)&gt;0,"Blacklist",IF(SUM('Data · Lists'!G93:L93)&gt;0,"High Risk",IF(J93=0,"Manual Review",IF(K93&lt;cov_min,"Manual Review",INDEX(Cfg_Ratings,MIN(3,MAX(IF('Data · Lists'!M93=1,off_floor,1),IF(J93=1,IF(L93&lt;band_L,1,IF(L93&lt;band_M,2,3))+1,IF(L93&lt;band_L,1,IF(L93&lt;band_M,2,3))))))))))</f>
        <v>Manual Review</v>
      </c>
      <c r="J93" s="21">
        <f t="shared" si="8"/>
        <v>1</v>
      </c>
      <c r="K93" s="22">
        <f t="shared" si="9"/>
        <v>0.1</v>
      </c>
      <c r="L93" s="23">
        <f t="shared" si="10"/>
        <v>1</v>
      </c>
      <c r="M93" s="21" t="str">
        <f>IF('Data · Indices'!C93="","",IF('Data · Indices'!C93&lt;=t_Basel_1,1,IF('Data · Indices'!C93&lt;=t_Basel_2,2,3)))</f>
        <v/>
      </c>
      <c r="N93" s="21" t="str">
        <f>IF('Data · Indices'!D93="","",IF('Data · Indices'!D93&lt;=t_FSI_1,1,IF('Data · Indices'!D93&lt;=t_FSI_2,2,3)))</f>
        <v/>
      </c>
      <c r="O93" s="21" t="str">
        <f>IF('Data · Indices'!E93="","",IF('Data · Indices'!E93&lt;=t_CPI_1,3,IF('Data · Indices'!E93&lt;=t_CPI_2,2,1)))</f>
        <v/>
      </c>
      <c r="P93" s="21" t="str">
        <f>IF('Data · Indices'!F93="","",IF('Data · Indices'!F93&lt;=t_GTI_1,1,IF('Data · Indices'!F93&lt;=t_GTI_2,2,3)))</f>
        <v/>
      </c>
      <c r="Q93" s="21">
        <f>IF('Data · Indices'!G93="","",IF('Data · Indices'!G93&lt;t_WGI_1,3,IF('Data · Indices'!G93&lt;t_WGI_2,2,1)))</f>
        <v>1</v>
      </c>
      <c r="R93" s="21">
        <f t="shared" si="11"/>
        <v>10</v>
      </c>
      <c r="S93" s="19" t="s">
        <v>432</v>
      </c>
      <c r="T93" s="38"/>
      <c r="U93" s="39"/>
    </row>
    <row r="94" spans="1:21" x14ac:dyDescent="0.2">
      <c r="A94" s="15" t="s">
        <v>433</v>
      </c>
      <c r="B94" s="15" t="s">
        <v>434</v>
      </c>
      <c r="C94" s="35" t="s">
        <v>435</v>
      </c>
      <c r="D94" s="16" t="str">
        <f t="shared" si="6"/>
        <v>Medium Risk</v>
      </c>
      <c r="E94" s="30" t="str">
        <f>IF(SUM('Data · Lists'!C94:F94)&gt;0,"Blacklist — "&amp;TRIM(IF('Data · Lists'!C94=1,"FATF blacklist; ","")&amp;IF('Data · Lists'!D94=1,"UN sanctions; ","")&amp;IF('Data · Lists'!E94=1,"home-jurisdiction sanctions; ","")&amp;IF('Data · Lists'!F94=1,"internal blacklist","")),IF(SUM('Data · Lists'!G94:L94)&gt;0,"Auto-High — "&amp;TRIM(IF('Data · Lists'!G94=1,"FATF greylist; ","")&amp;IF('Data · Lists'!H94=1,"EU high-risk; ","")&amp;IF('Data · Lists'!I94=1,"EU sanctions; ","")&amp;IF('Data · Lists'!J94=1,"UK sanctions; ","")&amp;IF('Data · Lists'!K94=1,"OFAC; ","")&amp;IF('Data · Lists'!L94=1,"Canada sanctions","")),IF(J94=0,"No index data — Manual Review",IF(K94&lt;cov_min,"Coverage below minimum — Manual Review","Index-based"&amp;IF(J94=1," (single indicator, raised one level)","")&amp;IF('Data · Lists'!M94=1," + offshore floor","")))))</f>
        <v>Index-based + offshore floor</v>
      </c>
      <c r="F94" s="30" t="str">
        <f t="shared" si="7"/>
        <v>Standard CDD with awareness of contextual factors.</v>
      </c>
      <c r="G94" s="11"/>
      <c r="H94" s="36"/>
      <c r="I94" s="11" t="str">
        <f>IF(SUM('Data · Lists'!C94:F94)&gt;0,"Blacklist",IF(SUM('Data · Lists'!G94:L94)&gt;0,"High Risk",IF(J94=0,"Manual Review",IF(K94&lt;cov_min,"Manual Review",INDEX(Cfg_Ratings,MIN(3,MAX(IF('Data · Lists'!M94=1,off_floor,1),IF(J94=1,IF(L94&lt;band_L,1,IF(L94&lt;band_M,2,3))+1,IF(L94&lt;band_L,1,IF(L94&lt;band_M,2,3))))))))))</f>
        <v>Medium Risk</v>
      </c>
      <c r="J94" s="11">
        <f t="shared" si="8"/>
        <v>4</v>
      </c>
      <c r="K94" s="17">
        <f t="shared" si="9"/>
        <v>0.85</v>
      </c>
      <c r="L94" s="18">
        <f t="shared" si="10"/>
        <v>1.8823529411764706</v>
      </c>
      <c r="M94" s="11">
        <f>IF('Data · Indices'!C94="","",IF('Data · Indices'!C94&lt;=t_Basel_1,1,IF('Data · Indices'!C94&lt;=t_Basel_2,2,3)))</f>
        <v>2</v>
      </c>
      <c r="N94" s="11">
        <f>IF('Data · Indices'!D94="","",IF('Data · Indices'!D94&lt;=t_FSI_1,1,IF('Data · Indices'!D94&lt;=t_FSI_2,2,3)))</f>
        <v>2</v>
      </c>
      <c r="O94" s="11">
        <f>IF('Data · Indices'!E94="","",IF('Data · Indices'!E94&lt;=t_CPI_1,3,IF('Data · Indices'!E94&lt;=t_CPI_2,2,1)))</f>
        <v>2</v>
      </c>
      <c r="P94" s="11" t="str">
        <f>IF('Data · Indices'!F94="","",IF('Data · Indices'!F94&lt;=t_GTI_1,1,IF('Data · Indices'!F94&lt;=t_GTI_2,2,3)))</f>
        <v/>
      </c>
      <c r="Q94" s="11">
        <f>IF('Data · Indices'!G94="","",IF('Data · Indices'!G94&lt;t_WGI_1,3,IF('Data · Indices'!G94&lt;t_WGI_2,2,1)))</f>
        <v>1</v>
      </c>
      <c r="R94" s="11">
        <f t="shared" si="11"/>
        <v>85</v>
      </c>
      <c r="S94" s="15" t="s">
        <v>436</v>
      </c>
      <c r="T94" s="30"/>
      <c r="U94" s="36"/>
    </row>
    <row r="95" spans="1:21" x14ac:dyDescent="0.2">
      <c r="A95" s="19" t="s">
        <v>437</v>
      </c>
      <c r="B95" s="19" t="s">
        <v>438</v>
      </c>
      <c r="C95" s="37" t="s">
        <v>439</v>
      </c>
      <c r="D95" s="20" t="str">
        <f t="shared" si="6"/>
        <v>Manual Review</v>
      </c>
      <c r="E95" s="38" t="str">
        <f>IF(SUM('Data · Lists'!C95:F95)&gt;0,"Blacklist — "&amp;TRIM(IF('Data · Lists'!C95=1,"FATF blacklist; ","")&amp;IF('Data · Lists'!D95=1,"UN sanctions; ","")&amp;IF('Data · Lists'!E95=1,"home-jurisdiction sanctions; ","")&amp;IF('Data · Lists'!F95=1,"internal blacklist","")),IF(SUM('Data · Lists'!G95:L95)&gt;0,"Auto-High — "&amp;TRIM(IF('Data · Lists'!G95=1,"FATF greylist; ","")&amp;IF('Data · Lists'!H95=1,"EU high-risk; ","")&amp;IF('Data · Lists'!I95=1,"EU sanctions; ","")&amp;IF('Data · Lists'!J95=1,"UK sanctions; ","")&amp;IF('Data · Lists'!K95=1,"OFAC; ","")&amp;IF('Data · Lists'!L95=1,"Canada sanctions","")),IF(J95=0,"No index data — Manual Review",IF(K95&lt;cov_min,"Coverage below minimum — Manual Review","Index-based"&amp;IF(J95=1," (single indicator, raised one level)","")&amp;IF('Data · Lists'!M95=1," + offshore floor","")))))</f>
        <v>No index data — Manual Review</v>
      </c>
      <c r="F95" s="38" t="str">
        <f t="shared" si="7"/>
        <v>No automatic rating. Compliance must determine and document the rating.</v>
      </c>
      <c r="G95" s="21"/>
      <c r="H95" s="39"/>
      <c r="I95" s="21" t="str">
        <f>IF(SUM('Data · Lists'!C95:F95)&gt;0,"Blacklist",IF(SUM('Data · Lists'!G95:L95)&gt;0,"High Risk",IF(J95=0,"Manual Review",IF(K95&lt;cov_min,"Manual Review",INDEX(Cfg_Ratings,MIN(3,MAX(IF('Data · Lists'!M95=1,off_floor,1),IF(J95=1,IF(L95&lt;band_L,1,IF(L95&lt;band_M,2,3))+1,IF(L95&lt;band_L,1,IF(L95&lt;band_M,2,3))))))))))</f>
        <v>Manual Review</v>
      </c>
      <c r="J95" s="21">
        <f t="shared" si="8"/>
        <v>0</v>
      </c>
      <c r="K95" s="22">
        <f t="shared" si="9"/>
        <v>0</v>
      </c>
      <c r="L95" s="23" t="str">
        <f t="shared" si="10"/>
        <v/>
      </c>
      <c r="M95" s="21" t="str">
        <f>IF('Data · Indices'!C95="","",IF('Data · Indices'!C95&lt;=t_Basel_1,1,IF('Data · Indices'!C95&lt;=t_Basel_2,2,3)))</f>
        <v/>
      </c>
      <c r="N95" s="21" t="str">
        <f>IF('Data · Indices'!D95="","",IF('Data · Indices'!D95&lt;=t_FSI_1,1,IF('Data · Indices'!D95&lt;=t_FSI_2,2,3)))</f>
        <v/>
      </c>
      <c r="O95" s="21" t="str">
        <f>IF('Data · Indices'!E95="","",IF('Data · Indices'!E95&lt;=t_CPI_1,3,IF('Data · Indices'!E95&lt;=t_CPI_2,2,1)))</f>
        <v/>
      </c>
      <c r="P95" s="21" t="str">
        <f>IF('Data · Indices'!F95="","",IF('Data · Indices'!F95&lt;=t_GTI_1,1,IF('Data · Indices'!F95&lt;=t_GTI_2,2,3)))</f>
        <v/>
      </c>
      <c r="Q95" s="21" t="str">
        <f>IF('Data · Indices'!G95="","",IF('Data · Indices'!G95&lt;t_WGI_1,3,IF('Data · Indices'!G95&lt;t_WGI_2,2,1)))</f>
        <v/>
      </c>
      <c r="R95" s="21">
        <f t="shared" si="11"/>
        <v>0</v>
      </c>
      <c r="S95" s="19" t="s">
        <v>440</v>
      </c>
      <c r="T95" s="38"/>
      <c r="U95" s="39"/>
    </row>
    <row r="96" spans="1:21" x14ac:dyDescent="0.2">
      <c r="A96" s="15" t="s">
        <v>441</v>
      </c>
      <c r="B96" s="15" t="s">
        <v>442</v>
      </c>
      <c r="C96" s="35" t="s">
        <v>443</v>
      </c>
      <c r="D96" s="16" t="str">
        <f t="shared" si="6"/>
        <v>Manual Review</v>
      </c>
      <c r="E96" s="30" t="str">
        <f>IF(SUM('Data · Lists'!C96:F96)&gt;0,"Blacklist — "&amp;TRIM(IF('Data · Lists'!C96=1,"FATF blacklist; ","")&amp;IF('Data · Lists'!D96=1,"UN sanctions; ","")&amp;IF('Data · Lists'!E96=1,"home-jurisdiction sanctions; ","")&amp;IF('Data · Lists'!F96=1,"internal blacklist","")),IF(SUM('Data · Lists'!G96:L96)&gt;0,"Auto-High — "&amp;TRIM(IF('Data · Lists'!G96=1,"FATF greylist; ","")&amp;IF('Data · Lists'!H96=1,"EU high-risk; ","")&amp;IF('Data · Lists'!I96=1,"EU sanctions; ","")&amp;IF('Data · Lists'!J96=1,"UK sanctions; ","")&amp;IF('Data · Lists'!K96=1,"OFAC; ","")&amp;IF('Data · Lists'!L96=1,"Canada sanctions","")),IF(J96=0,"No index data — Manual Review",IF(K96&lt;cov_min,"Coverage below minimum — Manual Review","Index-based"&amp;IF(J96=1," (single indicator, raised one level)","")&amp;IF('Data · Lists'!M96=1," + offshore floor","")))))</f>
        <v>Coverage below minimum — Manual Review</v>
      </c>
      <c r="F96" s="30" t="str">
        <f t="shared" si="7"/>
        <v>No automatic rating. Compliance must determine and document the rating.</v>
      </c>
      <c r="G96" s="11"/>
      <c r="H96" s="36"/>
      <c r="I96" s="11" t="str">
        <f>IF(SUM('Data · Lists'!C96:F96)&gt;0,"Blacklist",IF(SUM('Data · Lists'!G96:L96)&gt;0,"High Risk",IF(J96=0,"Manual Review",IF(K96&lt;cov_min,"Manual Review",INDEX(Cfg_Ratings,MIN(3,MAX(IF('Data · Lists'!M96=1,off_floor,1),IF(J96=1,IF(L96&lt;band_L,1,IF(L96&lt;band_M,2,3))+1,IF(L96&lt;band_L,1,IF(L96&lt;band_M,2,3))))))))))</f>
        <v>Manual Review</v>
      </c>
      <c r="J96" s="11">
        <f t="shared" si="8"/>
        <v>1</v>
      </c>
      <c r="K96" s="17">
        <f t="shared" si="9"/>
        <v>0.1</v>
      </c>
      <c r="L96" s="18">
        <f t="shared" si="10"/>
        <v>1</v>
      </c>
      <c r="M96" s="11" t="str">
        <f>IF('Data · Indices'!C96="","",IF('Data · Indices'!C96&lt;=t_Basel_1,1,IF('Data · Indices'!C96&lt;=t_Basel_2,2,3)))</f>
        <v/>
      </c>
      <c r="N96" s="11" t="str">
        <f>IF('Data · Indices'!D96="","",IF('Data · Indices'!D96&lt;=t_FSI_1,1,IF('Data · Indices'!D96&lt;=t_FSI_2,2,3)))</f>
        <v/>
      </c>
      <c r="O96" s="11" t="str">
        <f>IF('Data · Indices'!E96="","",IF('Data · Indices'!E96&lt;=t_CPI_1,3,IF('Data · Indices'!E96&lt;=t_CPI_2,2,1)))</f>
        <v/>
      </c>
      <c r="P96" s="11" t="str">
        <f>IF('Data · Indices'!F96="","",IF('Data · Indices'!F96&lt;=t_GTI_1,1,IF('Data · Indices'!F96&lt;=t_GTI_2,2,3)))</f>
        <v/>
      </c>
      <c r="Q96" s="11">
        <f>IF('Data · Indices'!G96="","",IF('Data · Indices'!G96&lt;t_WGI_1,3,IF('Data · Indices'!G96&lt;t_WGI_2,2,1)))</f>
        <v>1</v>
      </c>
      <c r="R96" s="11">
        <f t="shared" si="11"/>
        <v>10</v>
      </c>
      <c r="S96" s="15" t="s">
        <v>444</v>
      </c>
      <c r="T96" s="30"/>
      <c r="U96" s="36"/>
    </row>
    <row r="97" spans="1:21" x14ac:dyDescent="0.2">
      <c r="A97" s="19" t="s">
        <v>445</v>
      </c>
      <c r="B97" s="19" t="s">
        <v>446</v>
      </c>
      <c r="C97" s="37" t="s">
        <v>447</v>
      </c>
      <c r="D97" s="20" t="str">
        <f t="shared" si="6"/>
        <v>Medium Risk</v>
      </c>
      <c r="E97" s="38" t="str">
        <f>IF(SUM('Data · Lists'!C97:F97)&gt;0,"Blacklist — "&amp;TRIM(IF('Data · Lists'!C97=1,"FATF blacklist; ","")&amp;IF('Data · Lists'!D97=1,"UN sanctions; ","")&amp;IF('Data · Lists'!E97=1,"home-jurisdiction sanctions; ","")&amp;IF('Data · Lists'!F97=1,"internal blacklist","")),IF(SUM('Data · Lists'!G97:L97)&gt;0,"Auto-High — "&amp;TRIM(IF('Data · Lists'!G97=1,"FATF greylist; ","")&amp;IF('Data · Lists'!H97=1,"EU high-risk; ","")&amp;IF('Data · Lists'!I97=1,"EU sanctions; ","")&amp;IF('Data · Lists'!J97=1,"UK sanctions; ","")&amp;IF('Data · Lists'!K97=1,"OFAC; ","")&amp;IF('Data · Lists'!L97=1,"Canada sanctions","")),IF(J97=0,"No index data — Manual Review",IF(K97&lt;cov_min,"Coverage below minimum — Manual Review","Index-based"&amp;IF(J97=1," (single indicator, raised one level)","")&amp;IF('Data · Lists'!M97=1," + offshore floor","")))))</f>
        <v>Index-based</v>
      </c>
      <c r="F97" s="38" t="str">
        <f t="shared" si="7"/>
        <v>Standard CDD with awareness of contextual factors.</v>
      </c>
      <c r="G97" s="21"/>
      <c r="H97" s="39"/>
      <c r="I97" s="21" t="str">
        <f>IF(SUM('Data · Lists'!C97:F97)&gt;0,"Blacklist",IF(SUM('Data · Lists'!G97:L97)&gt;0,"High Risk",IF(J97=0,"Manual Review",IF(K97&lt;cov_min,"Manual Review",INDEX(Cfg_Ratings,MIN(3,MAX(IF('Data · Lists'!M97=1,off_floor,1),IF(J97=1,IF(L97&lt;band_L,1,IF(L97&lt;band_M,2,3))+1,IF(L97&lt;band_L,1,IF(L97&lt;band_M,2,3))))))))))</f>
        <v>Medium Risk</v>
      </c>
      <c r="J97" s="21">
        <f t="shared" si="8"/>
        <v>5</v>
      </c>
      <c r="K97" s="22">
        <f t="shared" si="9"/>
        <v>1</v>
      </c>
      <c r="L97" s="23">
        <f t="shared" si="10"/>
        <v>2.2000000000000002</v>
      </c>
      <c r="M97" s="21">
        <f>IF('Data · Indices'!C97="","",IF('Data · Indices'!C97&lt;=t_Basel_1,1,IF('Data · Indices'!C97&lt;=t_Basel_2,2,3)))</f>
        <v>2</v>
      </c>
      <c r="N97" s="21">
        <f>IF('Data · Indices'!D97="","",IF('Data · Indices'!D97&lt;=t_FSI_1,1,IF('Data · Indices'!D97&lt;=t_FSI_2,2,3)))</f>
        <v>3</v>
      </c>
      <c r="O97" s="21">
        <f>IF('Data · Indices'!E97="","",IF('Data · Indices'!E97&lt;=t_CPI_1,3,IF('Data · Indices'!E97&lt;=t_CPI_2,2,1)))</f>
        <v>3</v>
      </c>
      <c r="P97" s="21">
        <f>IF('Data · Indices'!F97="","",IF('Data · Indices'!F97&lt;=t_GTI_1,1,IF('Data · Indices'!F97&lt;=t_GTI_2,2,3)))</f>
        <v>1</v>
      </c>
      <c r="Q97" s="21">
        <f>IF('Data · Indices'!G97="","",IF('Data · Indices'!G97&lt;t_WGI_1,3,IF('Data · Indices'!G97&lt;t_WGI_2,2,1)))</f>
        <v>2</v>
      </c>
      <c r="R97" s="21">
        <f t="shared" si="11"/>
        <v>100</v>
      </c>
      <c r="S97" s="19" t="s">
        <v>448</v>
      </c>
      <c r="T97" s="38"/>
      <c r="U97" s="39"/>
    </row>
    <row r="98" spans="1:21" x14ac:dyDescent="0.2">
      <c r="A98" s="15" t="s">
        <v>449</v>
      </c>
      <c r="B98" s="15" t="s">
        <v>450</v>
      </c>
      <c r="C98" s="35" t="s">
        <v>451</v>
      </c>
      <c r="D98" s="16" t="str">
        <f t="shared" si="6"/>
        <v>Manual Review</v>
      </c>
      <c r="E98" s="30" t="str">
        <f>IF(SUM('Data · Lists'!C98:F98)&gt;0,"Blacklist — "&amp;TRIM(IF('Data · Lists'!C98=1,"FATF blacklist; ","")&amp;IF('Data · Lists'!D98=1,"UN sanctions; ","")&amp;IF('Data · Lists'!E98=1,"home-jurisdiction sanctions; ","")&amp;IF('Data · Lists'!F98=1,"internal blacklist","")),IF(SUM('Data · Lists'!G98:L98)&gt;0,"Auto-High — "&amp;TRIM(IF('Data · Lists'!G98=1,"FATF greylist; ","")&amp;IF('Data · Lists'!H98=1,"EU high-risk; ","")&amp;IF('Data · Lists'!I98=1,"EU sanctions; ","")&amp;IF('Data · Lists'!J98=1,"UK sanctions; ","")&amp;IF('Data · Lists'!K98=1,"OFAC; ","")&amp;IF('Data · Lists'!L98=1,"Canada sanctions","")),IF(J98=0,"No index data — Manual Review",IF(K98&lt;cov_min,"Coverage below minimum — Manual Review","Index-based"&amp;IF(J98=1," (single indicator, raised one level)","")&amp;IF('Data · Lists'!M98=1," + offshore floor","")))))</f>
        <v>Coverage below minimum — Manual Review</v>
      </c>
      <c r="F98" s="30" t="str">
        <f t="shared" si="7"/>
        <v>No automatic rating. Compliance must determine and document the rating.</v>
      </c>
      <c r="G98" s="11"/>
      <c r="H98" s="36"/>
      <c r="I98" s="11" t="str">
        <f>IF(SUM('Data · Lists'!C98:F98)&gt;0,"Blacklist",IF(SUM('Data · Lists'!G98:L98)&gt;0,"High Risk",IF(J98=0,"Manual Review",IF(K98&lt;cov_min,"Manual Review",INDEX(Cfg_Ratings,MIN(3,MAX(IF('Data · Lists'!M98=1,off_floor,1),IF(J98=1,IF(L98&lt;band_L,1,IF(L98&lt;band_M,2,3))+1,IF(L98&lt;band_L,1,IF(L98&lt;band_M,2,3))))))))))</f>
        <v>Manual Review</v>
      </c>
      <c r="J98" s="11">
        <f t="shared" si="8"/>
        <v>1</v>
      </c>
      <c r="K98" s="17">
        <f t="shared" si="9"/>
        <v>0.2</v>
      </c>
      <c r="L98" s="18">
        <f t="shared" si="10"/>
        <v>3</v>
      </c>
      <c r="M98" s="11" t="str">
        <f>IF('Data · Indices'!C98="","",IF('Data · Indices'!C98&lt;=t_Basel_1,1,IF('Data · Indices'!C98&lt;=t_Basel_2,2,3)))</f>
        <v/>
      </c>
      <c r="N98" s="11">
        <f>IF('Data · Indices'!D98="","",IF('Data · Indices'!D98&lt;=t_FSI_1,1,IF('Data · Indices'!D98&lt;=t_FSI_2,2,3)))</f>
        <v>3</v>
      </c>
      <c r="O98" s="11" t="str">
        <f>IF('Data · Indices'!E98="","",IF('Data · Indices'!E98&lt;=t_CPI_1,3,IF('Data · Indices'!E98&lt;=t_CPI_2,2,1)))</f>
        <v/>
      </c>
      <c r="P98" s="11" t="str">
        <f>IF('Data · Indices'!F98="","",IF('Data · Indices'!F98&lt;=t_GTI_1,1,IF('Data · Indices'!F98&lt;=t_GTI_2,2,3)))</f>
        <v/>
      </c>
      <c r="Q98" s="11" t="str">
        <f>IF('Data · Indices'!G98="","",IF('Data · Indices'!G98&lt;t_WGI_1,3,IF('Data · Indices'!G98&lt;t_WGI_2,2,1)))</f>
        <v/>
      </c>
      <c r="R98" s="11">
        <f t="shared" si="11"/>
        <v>20</v>
      </c>
      <c r="S98" s="15" t="s">
        <v>452</v>
      </c>
      <c r="T98" s="30"/>
      <c r="U98" s="36"/>
    </row>
    <row r="99" spans="1:21" x14ac:dyDescent="0.2">
      <c r="A99" s="19" t="s">
        <v>453</v>
      </c>
      <c r="B99" s="19" t="s">
        <v>454</v>
      </c>
      <c r="C99" s="37" t="s">
        <v>455</v>
      </c>
      <c r="D99" s="20" t="str">
        <f t="shared" si="6"/>
        <v>High Risk</v>
      </c>
      <c r="E99" s="38" t="str">
        <f>IF(SUM('Data · Lists'!C99:F99)&gt;0,"Blacklist — "&amp;TRIM(IF('Data · Lists'!C99=1,"FATF blacklist; ","")&amp;IF('Data · Lists'!D99=1,"UN sanctions; ","")&amp;IF('Data · Lists'!E99=1,"home-jurisdiction sanctions; ","")&amp;IF('Data · Lists'!F99=1,"internal blacklist","")),IF(SUM('Data · Lists'!G99:L99)&gt;0,"Auto-High — "&amp;TRIM(IF('Data · Lists'!G99=1,"FATF greylist; ","")&amp;IF('Data · Lists'!H99=1,"EU high-risk; ","")&amp;IF('Data · Lists'!I99=1,"EU sanctions; ","")&amp;IF('Data · Lists'!J99=1,"UK sanctions; ","")&amp;IF('Data · Lists'!K99=1,"OFAC; ","")&amp;IF('Data · Lists'!L99=1,"Canada sanctions","")),IF(J99=0,"No index data — Manual Review",IF(K99&lt;cov_min,"Coverage below minimum — Manual Review","Index-based"&amp;IF(J99=1," (single indicator, raised one level)","")&amp;IF('Data · Lists'!M99=1," + offshore floor","")))))</f>
        <v>Index-based</v>
      </c>
      <c r="F99" s="38" t="str">
        <f t="shared" si="7"/>
        <v>EDD, enhanced ongoing monitoring, management approval to onboard or continue.</v>
      </c>
      <c r="G99" s="21"/>
      <c r="H99" s="39"/>
      <c r="I99" s="21" t="str">
        <f>IF(SUM('Data · Lists'!C99:F99)&gt;0,"Blacklist",IF(SUM('Data · Lists'!G99:L99)&gt;0,"High Risk",IF(J99=0,"Manual Review",IF(K99&lt;cov_min,"Manual Review",INDEX(Cfg_Ratings,MIN(3,MAX(IF('Data · Lists'!M99=1,off_floor,1),IF(J99=1,IF(L99&lt;band_L,1,IF(L99&lt;band_M,2,3))+1,IF(L99&lt;band_L,1,IF(L99&lt;band_M,2,3))))))))))</f>
        <v>High Risk</v>
      </c>
      <c r="J99" s="21">
        <f t="shared" si="8"/>
        <v>4</v>
      </c>
      <c r="K99" s="22">
        <f t="shared" si="9"/>
        <v>0.8</v>
      </c>
      <c r="L99" s="23">
        <f t="shared" si="10"/>
        <v>2.625</v>
      </c>
      <c r="M99" s="21">
        <f>IF('Data · Indices'!C99="","",IF('Data · Indices'!C99&lt;=t_Basel_1,1,IF('Data · Indices'!C99&lt;=t_Basel_2,2,3)))</f>
        <v>3</v>
      </c>
      <c r="N99" s="21" t="str">
        <f>IF('Data · Indices'!D99="","",IF('Data · Indices'!D99&lt;=t_FSI_1,1,IF('Data · Indices'!D99&lt;=t_FSI_2,2,3)))</f>
        <v/>
      </c>
      <c r="O99" s="21">
        <f>IF('Data · Indices'!E99="","",IF('Data · Indices'!E99&lt;=t_CPI_1,3,IF('Data · Indices'!E99&lt;=t_CPI_2,2,1)))</f>
        <v>3</v>
      </c>
      <c r="P99" s="21">
        <f>IF('Data · Indices'!F99="","",IF('Data · Indices'!F99&lt;=t_GTI_1,1,IF('Data · Indices'!F99&lt;=t_GTI_2,2,3)))</f>
        <v>1</v>
      </c>
      <c r="Q99" s="21">
        <f>IF('Data · Indices'!G99="","",IF('Data · Indices'!G99&lt;t_WGI_1,3,IF('Data · Indices'!G99&lt;t_WGI_2,2,1)))</f>
        <v>3</v>
      </c>
      <c r="R99" s="21">
        <f t="shared" si="11"/>
        <v>80</v>
      </c>
      <c r="S99" s="19" t="s">
        <v>456</v>
      </c>
      <c r="T99" s="38"/>
      <c r="U99" s="39"/>
    </row>
    <row r="100" spans="1:21" x14ac:dyDescent="0.2">
      <c r="A100" s="15" t="s">
        <v>457</v>
      </c>
      <c r="B100" s="15" t="s">
        <v>458</v>
      </c>
      <c r="C100" s="35" t="s">
        <v>459</v>
      </c>
      <c r="D100" s="16" t="str">
        <f t="shared" si="6"/>
        <v>High Risk</v>
      </c>
      <c r="E100" s="30" t="str">
        <f>IF(SUM('Data · Lists'!C100:F100)&gt;0,"Blacklist — "&amp;TRIM(IF('Data · Lists'!C100=1,"FATF blacklist; ","")&amp;IF('Data · Lists'!D100=1,"UN sanctions; ","")&amp;IF('Data · Lists'!E100=1,"home-jurisdiction sanctions; ","")&amp;IF('Data · Lists'!F100=1,"internal blacklist","")),IF(SUM('Data · Lists'!G100:L100)&gt;0,"Auto-High — "&amp;TRIM(IF('Data · Lists'!G100=1,"FATF greylist; ","")&amp;IF('Data · Lists'!H100=1,"EU high-risk; ","")&amp;IF('Data · Lists'!I100=1,"EU sanctions; ","")&amp;IF('Data · Lists'!J100=1,"UK sanctions; ","")&amp;IF('Data · Lists'!K100=1,"OFAC; ","")&amp;IF('Data · Lists'!L100=1,"Canada sanctions","")),IF(J100=0,"No index data — Manual Review",IF(K100&lt;cov_min,"Coverage below minimum — Manual Review","Index-based"&amp;IF(J100=1," (single indicator, raised one level)","")&amp;IF('Data · Lists'!M100=1," + offshore floor","")))))</f>
        <v>Index-based</v>
      </c>
      <c r="F100" s="30" t="str">
        <f t="shared" si="7"/>
        <v>EDD, enhanced ongoing monitoring, management approval to onboard or continue.</v>
      </c>
      <c r="G100" s="11"/>
      <c r="H100" s="36"/>
      <c r="I100" s="11" t="str">
        <f>IF(SUM('Data · Lists'!C100:F100)&gt;0,"Blacklist",IF(SUM('Data · Lists'!G100:L100)&gt;0,"High Risk",IF(J100=0,"Manual Review",IF(K100&lt;cov_min,"Manual Review",INDEX(Cfg_Ratings,MIN(3,MAX(IF('Data · Lists'!M100=1,off_floor,1),IF(J100=1,IF(L100&lt;band_L,1,IF(L100&lt;band_M,2,3))+1,IF(L100&lt;band_L,1,IF(L100&lt;band_M,2,3))))))))))</f>
        <v>High Risk</v>
      </c>
      <c r="J100" s="11">
        <f t="shared" si="8"/>
        <v>4</v>
      </c>
      <c r="K100" s="17">
        <f t="shared" si="9"/>
        <v>0.8</v>
      </c>
      <c r="L100" s="18">
        <f t="shared" si="10"/>
        <v>2.625</v>
      </c>
      <c r="M100" s="11">
        <f>IF('Data · Indices'!C100="","",IF('Data · Indices'!C100&lt;=t_Basel_1,1,IF('Data · Indices'!C100&lt;=t_Basel_2,2,3)))</f>
        <v>3</v>
      </c>
      <c r="N100" s="11" t="str">
        <f>IF('Data · Indices'!D100="","",IF('Data · Indices'!D100&lt;=t_FSI_1,1,IF('Data · Indices'!D100&lt;=t_FSI_2,2,3)))</f>
        <v/>
      </c>
      <c r="O100" s="11">
        <f>IF('Data · Indices'!E100="","",IF('Data · Indices'!E100&lt;=t_CPI_1,3,IF('Data · Indices'!E100&lt;=t_CPI_2,2,1)))</f>
        <v>3</v>
      </c>
      <c r="P100" s="11">
        <f>IF('Data · Indices'!F100="","",IF('Data · Indices'!F100&lt;=t_GTI_1,1,IF('Data · Indices'!F100&lt;=t_GTI_2,2,3)))</f>
        <v>1</v>
      </c>
      <c r="Q100" s="11">
        <f>IF('Data · Indices'!G100="","",IF('Data · Indices'!G100&lt;t_WGI_1,3,IF('Data · Indices'!G100&lt;t_WGI_2,2,1)))</f>
        <v>3</v>
      </c>
      <c r="R100" s="11">
        <f t="shared" si="11"/>
        <v>80</v>
      </c>
      <c r="S100" s="15" t="s">
        <v>460</v>
      </c>
      <c r="T100" s="30"/>
      <c r="U100" s="36"/>
    </row>
    <row r="101" spans="1:21" x14ac:dyDescent="0.2">
      <c r="A101" s="19" t="s">
        <v>461</v>
      </c>
      <c r="B101" s="19" t="s">
        <v>462</v>
      </c>
      <c r="C101" s="37" t="s">
        <v>463</v>
      </c>
      <c r="D101" s="20" t="str">
        <f t="shared" si="6"/>
        <v>Medium Risk</v>
      </c>
      <c r="E101" s="38" t="str">
        <f>IF(SUM('Data · Lists'!C101:F101)&gt;0,"Blacklist — "&amp;TRIM(IF('Data · Lists'!C101=1,"FATF blacklist; ","")&amp;IF('Data · Lists'!D101=1,"UN sanctions; ","")&amp;IF('Data · Lists'!E101=1,"home-jurisdiction sanctions; ","")&amp;IF('Data · Lists'!F101=1,"internal blacklist","")),IF(SUM('Data · Lists'!G101:L101)&gt;0,"Auto-High — "&amp;TRIM(IF('Data · Lists'!G101=1,"FATF greylist; ","")&amp;IF('Data · Lists'!H101=1,"EU high-risk; ","")&amp;IF('Data · Lists'!I101=1,"EU sanctions; ","")&amp;IF('Data · Lists'!J101=1,"UK sanctions; ","")&amp;IF('Data · Lists'!K101=1,"OFAC; ","")&amp;IF('Data · Lists'!L101=1,"Canada sanctions","")),IF(J101=0,"No index data — Manual Review",IF(K101&lt;cov_min,"Coverage below minimum — Manual Review","Index-based"&amp;IF(J101=1," (single indicator, raised one level)","")&amp;IF('Data · Lists'!M101=1," + offshore floor","")))))</f>
        <v>Index-based</v>
      </c>
      <c r="F101" s="38" t="str">
        <f t="shared" si="7"/>
        <v>Standard CDD with awareness of contextual factors.</v>
      </c>
      <c r="G101" s="21"/>
      <c r="H101" s="39"/>
      <c r="I101" s="21" t="str">
        <f>IF(SUM('Data · Lists'!C101:F101)&gt;0,"Blacklist",IF(SUM('Data · Lists'!G101:L101)&gt;0,"High Risk",IF(J101=0,"Manual Review",IF(K101&lt;cov_min,"Manual Review",INDEX(Cfg_Ratings,MIN(3,MAX(IF('Data · Lists'!M101=1,off_floor,1),IF(J101=1,IF(L101&lt;band_L,1,IF(L101&lt;band_M,2,3))+1,IF(L101&lt;band_L,1,IF(L101&lt;band_M,2,3))))))))))</f>
        <v>Medium Risk</v>
      </c>
      <c r="J101" s="21">
        <f t="shared" si="8"/>
        <v>4</v>
      </c>
      <c r="K101" s="22">
        <f t="shared" si="9"/>
        <v>0.8</v>
      </c>
      <c r="L101" s="23">
        <f t="shared" si="10"/>
        <v>1.8125</v>
      </c>
      <c r="M101" s="21">
        <f>IF('Data · Indices'!C101="","",IF('Data · Indices'!C101&lt;=t_Basel_1,1,IF('Data · Indices'!C101&lt;=t_Basel_2,2,3)))</f>
        <v>2</v>
      </c>
      <c r="N101" s="21" t="str">
        <f>IF('Data · Indices'!D101="","",IF('Data · Indices'!D101&lt;=t_FSI_1,1,IF('Data · Indices'!D101&lt;=t_FSI_2,2,3)))</f>
        <v/>
      </c>
      <c r="O101" s="21">
        <f>IF('Data · Indices'!E101="","",IF('Data · Indices'!E101&lt;=t_CPI_1,3,IF('Data · Indices'!E101&lt;=t_CPI_2,2,1)))</f>
        <v>2</v>
      </c>
      <c r="P101" s="21">
        <f>IF('Data · Indices'!F101="","",IF('Data · Indices'!F101&lt;=t_GTI_1,1,IF('Data · Indices'!F101&lt;=t_GTI_2,2,3)))</f>
        <v>1</v>
      </c>
      <c r="Q101" s="21">
        <f>IF('Data · Indices'!G101="","",IF('Data · Indices'!G101&lt;t_WGI_1,3,IF('Data · Indices'!G101&lt;t_WGI_2,2,1)))</f>
        <v>2</v>
      </c>
      <c r="R101" s="21">
        <f t="shared" si="11"/>
        <v>80</v>
      </c>
      <c r="S101" s="19" t="s">
        <v>464</v>
      </c>
      <c r="T101" s="38"/>
      <c r="U101" s="39"/>
    </row>
    <row r="102" spans="1:21" x14ac:dyDescent="0.2">
      <c r="A102" s="15" t="s">
        <v>465</v>
      </c>
      <c r="B102" s="15" t="s">
        <v>466</v>
      </c>
      <c r="C102" s="35" t="s">
        <v>467</v>
      </c>
      <c r="D102" s="16" t="str">
        <f t="shared" si="6"/>
        <v>High Risk</v>
      </c>
      <c r="E102" s="30" t="str">
        <f>IF(SUM('Data · Lists'!C102:F102)&gt;0,"Blacklist — "&amp;TRIM(IF('Data · Lists'!C102=1,"FATF blacklist; ","")&amp;IF('Data · Lists'!D102=1,"UN sanctions; ","")&amp;IF('Data · Lists'!E102=1,"home-jurisdiction sanctions; ","")&amp;IF('Data · Lists'!F102=1,"internal blacklist","")),IF(SUM('Data · Lists'!G102:L102)&gt;0,"Auto-High — "&amp;TRIM(IF('Data · Lists'!G102=1,"FATF greylist; ","")&amp;IF('Data · Lists'!H102=1,"EU high-risk; ","")&amp;IF('Data · Lists'!I102=1,"EU sanctions; ","")&amp;IF('Data · Lists'!J102=1,"UK sanctions; ","")&amp;IF('Data · Lists'!K102=1,"OFAC; ","")&amp;IF('Data · Lists'!L102=1,"Canada sanctions","")),IF(J102=0,"No index data — Manual Review",IF(K102&lt;cov_min,"Coverage below minimum — Manual Review","Index-based"&amp;IF(J102=1," (single indicator, raised one level)","")&amp;IF('Data · Lists'!M102=1," + offshore floor","")))))</f>
        <v>Auto-High — FATF greylist; EU high-risk;</v>
      </c>
      <c r="F102" s="30" t="str">
        <f t="shared" si="7"/>
        <v>EDD, enhanced ongoing monitoring, management approval to onboard or continue.</v>
      </c>
      <c r="G102" s="11"/>
      <c r="H102" s="36"/>
      <c r="I102" s="11" t="str">
        <f>IF(SUM('Data · Lists'!C102:F102)&gt;0,"Blacklist",IF(SUM('Data · Lists'!G102:L102)&gt;0,"High Risk",IF(J102=0,"Manual Review",IF(K102&lt;cov_min,"Manual Review",INDEX(Cfg_Ratings,MIN(3,MAX(IF('Data · Lists'!M102=1,off_floor,1),IF(J102=1,IF(L102&lt;band_L,1,IF(L102&lt;band_M,2,3))+1,IF(L102&lt;band_L,1,IF(L102&lt;band_M,2,3))))))))))</f>
        <v>High Risk</v>
      </c>
      <c r="J102" s="11">
        <f t="shared" si="8"/>
        <v>4</v>
      </c>
      <c r="K102" s="17">
        <f t="shared" si="9"/>
        <v>0.8</v>
      </c>
      <c r="L102" s="18">
        <f t="shared" si="10"/>
        <v>2.625</v>
      </c>
      <c r="M102" s="11">
        <f>IF('Data · Indices'!C102="","",IF('Data · Indices'!C102&lt;=t_Basel_1,1,IF('Data · Indices'!C102&lt;=t_Basel_2,2,3)))</f>
        <v>3</v>
      </c>
      <c r="N102" s="11" t="str">
        <f>IF('Data · Indices'!D102="","",IF('Data · Indices'!D102&lt;=t_FSI_1,1,IF('Data · Indices'!D102&lt;=t_FSI_2,2,3)))</f>
        <v/>
      </c>
      <c r="O102" s="11">
        <f>IF('Data · Indices'!E102="","",IF('Data · Indices'!E102&lt;=t_CPI_1,3,IF('Data · Indices'!E102&lt;=t_CPI_2,2,1)))</f>
        <v>3</v>
      </c>
      <c r="P102" s="11">
        <f>IF('Data · Indices'!F102="","",IF('Data · Indices'!F102&lt;=t_GTI_1,1,IF('Data · Indices'!F102&lt;=t_GTI_2,2,3)))</f>
        <v>1</v>
      </c>
      <c r="Q102" s="11">
        <f>IF('Data · Indices'!G102="","",IF('Data · Indices'!G102&lt;t_WGI_1,3,IF('Data · Indices'!G102&lt;t_WGI_2,2,1)))</f>
        <v>3</v>
      </c>
      <c r="R102" s="11">
        <f t="shared" si="11"/>
        <v>80</v>
      </c>
      <c r="S102" s="15" t="s">
        <v>468</v>
      </c>
      <c r="T102" s="30"/>
      <c r="U102" s="36"/>
    </row>
    <row r="103" spans="1:21" x14ac:dyDescent="0.2">
      <c r="A103" s="19" t="s">
        <v>469</v>
      </c>
      <c r="B103" s="19" t="s">
        <v>470</v>
      </c>
      <c r="C103" s="37" t="s">
        <v>471</v>
      </c>
      <c r="D103" s="20" t="str">
        <f t="shared" si="6"/>
        <v>Manual Review</v>
      </c>
      <c r="E103" s="38" t="str">
        <f>IF(SUM('Data · Lists'!C103:F103)&gt;0,"Blacklist — "&amp;TRIM(IF('Data · Lists'!C103=1,"FATF blacklist; ","")&amp;IF('Data · Lists'!D103=1,"UN sanctions; ","")&amp;IF('Data · Lists'!E103=1,"home-jurisdiction sanctions; ","")&amp;IF('Data · Lists'!F103=1,"internal blacklist","")),IF(SUM('Data · Lists'!G103:L103)&gt;0,"Auto-High — "&amp;TRIM(IF('Data · Lists'!G103=1,"FATF greylist; ","")&amp;IF('Data · Lists'!H103=1,"EU high-risk; ","")&amp;IF('Data · Lists'!I103=1,"EU sanctions; ","")&amp;IF('Data · Lists'!J103=1,"UK sanctions; ","")&amp;IF('Data · Lists'!K103=1,"OFAC; ","")&amp;IF('Data · Lists'!L103=1,"Canada sanctions","")),IF(J103=0,"No index data — Manual Review",IF(K103&lt;cov_min,"Coverage below minimum — Manual Review","Index-based"&amp;IF(J103=1," (single indicator, raised one level)","")&amp;IF('Data · Lists'!M103=1," + offshore floor","")))))</f>
        <v>No index data — Manual Review</v>
      </c>
      <c r="F103" s="38" t="str">
        <f t="shared" si="7"/>
        <v>No automatic rating. Compliance must determine and document the rating.</v>
      </c>
      <c r="G103" s="21"/>
      <c r="H103" s="39"/>
      <c r="I103" s="21" t="str">
        <f>IF(SUM('Data · Lists'!C103:F103)&gt;0,"Blacklist",IF(SUM('Data · Lists'!G103:L103)&gt;0,"High Risk",IF(J103=0,"Manual Review",IF(K103&lt;cov_min,"Manual Review",INDEX(Cfg_Ratings,MIN(3,MAX(IF('Data · Lists'!M103=1,off_floor,1),IF(J103=1,IF(L103&lt;band_L,1,IF(L103&lt;band_M,2,3))+1,IF(L103&lt;band_L,1,IF(L103&lt;band_M,2,3))))))))))</f>
        <v>Manual Review</v>
      </c>
      <c r="J103" s="21">
        <f t="shared" si="8"/>
        <v>0</v>
      </c>
      <c r="K103" s="22">
        <f t="shared" si="9"/>
        <v>0</v>
      </c>
      <c r="L103" s="23" t="str">
        <f t="shared" si="10"/>
        <v/>
      </c>
      <c r="M103" s="21" t="str">
        <f>IF('Data · Indices'!C103="","",IF('Data · Indices'!C103&lt;=t_Basel_1,1,IF('Data · Indices'!C103&lt;=t_Basel_2,2,3)))</f>
        <v/>
      </c>
      <c r="N103" s="21" t="str">
        <f>IF('Data · Indices'!D103="","",IF('Data · Indices'!D103&lt;=t_FSI_1,1,IF('Data · Indices'!D103&lt;=t_FSI_2,2,3)))</f>
        <v/>
      </c>
      <c r="O103" s="21" t="str">
        <f>IF('Data · Indices'!E103="","",IF('Data · Indices'!E103&lt;=t_CPI_1,3,IF('Data · Indices'!E103&lt;=t_CPI_2,2,1)))</f>
        <v/>
      </c>
      <c r="P103" s="21" t="str">
        <f>IF('Data · Indices'!F103="","",IF('Data · Indices'!F103&lt;=t_GTI_1,1,IF('Data · Indices'!F103&lt;=t_GTI_2,2,3)))</f>
        <v/>
      </c>
      <c r="Q103" s="21" t="str">
        <f>IF('Data · Indices'!G103="","",IF('Data · Indices'!G103&lt;t_WGI_1,3,IF('Data · Indices'!G103&lt;t_WGI_2,2,1)))</f>
        <v/>
      </c>
      <c r="R103" s="21">
        <f t="shared" si="11"/>
        <v>0</v>
      </c>
      <c r="S103" s="19" t="s">
        <v>472</v>
      </c>
      <c r="T103" s="38"/>
      <c r="U103" s="39"/>
    </row>
    <row r="104" spans="1:21" x14ac:dyDescent="0.2">
      <c r="A104" s="15" t="s">
        <v>473</v>
      </c>
      <c r="B104" s="15" t="s">
        <v>474</v>
      </c>
      <c r="C104" s="35" t="s">
        <v>475</v>
      </c>
      <c r="D104" s="16" t="str">
        <f t="shared" si="6"/>
        <v>Manual Review</v>
      </c>
      <c r="E104" s="30" t="str">
        <f>IF(SUM('Data · Lists'!C104:F104)&gt;0,"Blacklist — "&amp;TRIM(IF('Data · Lists'!C104=1,"FATF blacklist; ","")&amp;IF('Data · Lists'!D104=1,"UN sanctions; ","")&amp;IF('Data · Lists'!E104=1,"home-jurisdiction sanctions; ","")&amp;IF('Data · Lists'!F104=1,"internal blacklist","")),IF(SUM('Data · Lists'!G104:L104)&gt;0,"Auto-High — "&amp;TRIM(IF('Data · Lists'!G104=1,"FATF greylist; ","")&amp;IF('Data · Lists'!H104=1,"EU high-risk; ","")&amp;IF('Data · Lists'!I104=1,"EU sanctions; ","")&amp;IF('Data · Lists'!J104=1,"UK sanctions; ","")&amp;IF('Data · Lists'!K104=1,"OFAC; ","")&amp;IF('Data · Lists'!L104=1,"Canada sanctions","")),IF(J104=0,"No index data — Manual Review",IF(K104&lt;cov_min,"Coverage below minimum — Manual Review","Index-based"&amp;IF(J104=1," (single indicator, raised one level)","")&amp;IF('Data · Lists'!M104=1," + offshore floor","")))))</f>
        <v>No index data — Manual Review</v>
      </c>
      <c r="F104" s="30" t="str">
        <f t="shared" si="7"/>
        <v>No automatic rating. Compliance must determine and document the rating.</v>
      </c>
      <c r="G104" s="11"/>
      <c r="H104" s="36"/>
      <c r="I104" s="11" t="str">
        <f>IF(SUM('Data · Lists'!C104:F104)&gt;0,"Blacklist",IF(SUM('Data · Lists'!G104:L104)&gt;0,"High Risk",IF(J104=0,"Manual Review",IF(K104&lt;cov_min,"Manual Review",INDEX(Cfg_Ratings,MIN(3,MAX(IF('Data · Lists'!M104=1,off_floor,1),IF(J104=1,IF(L104&lt;band_L,1,IF(L104&lt;band_M,2,3))+1,IF(L104&lt;band_L,1,IF(L104&lt;band_M,2,3))))))))))</f>
        <v>Manual Review</v>
      </c>
      <c r="J104" s="11">
        <f t="shared" si="8"/>
        <v>0</v>
      </c>
      <c r="K104" s="17">
        <f t="shared" si="9"/>
        <v>0</v>
      </c>
      <c r="L104" s="18" t="str">
        <f t="shared" si="10"/>
        <v/>
      </c>
      <c r="M104" s="11" t="str">
        <f>IF('Data · Indices'!C104="","",IF('Data · Indices'!C104&lt;=t_Basel_1,1,IF('Data · Indices'!C104&lt;=t_Basel_2,2,3)))</f>
        <v/>
      </c>
      <c r="N104" s="11" t="str">
        <f>IF('Data · Indices'!D104="","",IF('Data · Indices'!D104&lt;=t_FSI_1,1,IF('Data · Indices'!D104&lt;=t_FSI_2,2,3)))</f>
        <v/>
      </c>
      <c r="O104" s="11" t="str">
        <f>IF('Data · Indices'!E104="","",IF('Data · Indices'!E104&lt;=t_CPI_1,3,IF('Data · Indices'!E104&lt;=t_CPI_2,2,1)))</f>
        <v/>
      </c>
      <c r="P104" s="11" t="str">
        <f>IF('Data · Indices'!F104="","",IF('Data · Indices'!F104&lt;=t_GTI_1,1,IF('Data · Indices'!F104&lt;=t_GTI_2,2,3)))</f>
        <v/>
      </c>
      <c r="Q104" s="11" t="str">
        <f>IF('Data · Indices'!G104="","",IF('Data · Indices'!G104&lt;t_WGI_1,3,IF('Data · Indices'!G104&lt;t_WGI_2,2,1)))</f>
        <v/>
      </c>
      <c r="R104" s="11">
        <f t="shared" si="11"/>
        <v>0</v>
      </c>
      <c r="S104" s="15" t="s">
        <v>476</v>
      </c>
      <c r="T104" s="30"/>
      <c r="U104" s="36"/>
    </row>
    <row r="105" spans="1:21" x14ac:dyDescent="0.2">
      <c r="A105" s="19" t="s">
        <v>477</v>
      </c>
      <c r="B105" s="19" t="s">
        <v>478</v>
      </c>
      <c r="C105" s="37" t="s">
        <v>479</v>
      </c>
      <c r="D105" s="20" t="str">
        <f t="shared" si="6"/>
        <v>Medium Risk</v>
      </c>
      <c r="E105" s="38" t="str">
        <f>IF(SUM('Data · Lists'!C105:F105)&gt;0,"Blacklist — "&amp;TRIM(IF('Data · Lists'!C105=1,"FATF blacklist; ","")&amp;IF('Data · Lists'!D105=1,"UN sanctions; ","")&amp;IF('Data · Lists'!E105=1,"home-jurisdiction sanctions; ","")&amp;IF('Data · Lists'!F105=1,"internal blacklist","")),IF(SUM('Data · Lists'!G105:L105)&gt;0,"Auto-High — "&amp;TRIM(IF('Data · Lists'!G105=1,"FATF greylist; ","")&amp;IF('Data · Lists'!H105=1,"EU high-risk; ","")&amp;IF('Data · Lists'!I105=1,"EU sanctions; ","")&amp;IF('Data · Lists'!J105=1,"UK sanctions; ","")&amp;IF('Data · Lists'!K105=1,"OFAC; ","")&amp;IF('Data · Lists'!L105=1,"Canada sanctions","")),IF(J105=0,"No index data — Manual Review",IF(K105&lt;cov_min,"Coverage below minimum — Manual Review","Index-based"&amp;IF(J105=1," (single indicator, raised one level)","")&amp;IF('Data · Lists'!M105=1," + offshore floor","")))))</f>
        <v>Index-based</v>
      </c>
      <c r="F105" s="38" t="str">
        <f t="shared" si="7"/>
        <v>Standard CDD with awareness of contextual factors.</v>
      </c>
      <c r="G105" s="21"/>
      <c r="H105" s="39"/>
      <c r="I105" s="21" t="str">
        <f>IF(SUM('Data · Lists'!C105:F105)&gt;0,"Blacklist",IF(SUM('Data · Lists'!G105:L105)&gt;0,"High Risk",IF(J105=0,"Manual Review",IF(K105&lt;cov_min,"Manual Review",INDEX(Cfg_Ratings,MIN(3,MAX(IF('Data · Lists'!M105=1,off_floor,1),IF(J105=1,IF(L105&lt;band_L,1,IF(L105&lt;band_M,2,3))+1,IF(L105&lt;band_L,1,IF(L105&lt;band_M,2,3))))))))))</f>
        <v>Medium Risk</v>
      </c>
      <c r="J105" s="21">
        <f t="shared" si="8"/>
        <v>4</v>
      </c>
      <c r="K105" s="22">
        <f t="shared" si="9"/>
        <v>0.8</v>
      </c>
      <c r="L105" s="23">
        <f t="shared" si="10"/>
        <v>2.125</v>
      </c>
      <c r="M105" s="21">
        <f>IF('Data · Indices'!C105="","",IF('Data · Indices'!C105&lt;=t_Basel_1,1,IF('Data · Indices'!C105&lt;=t_Basel_2,2,3)))</f>
        <v>2</v>
      </c>
      <c r="N105" s="21" t="str">
        <f>IF('Data · Indices'!D105="","",IF('Data · Indices'!D105&lt;=t_FSI_1,1,IF('Data · Indices'!D105&lt;=t_FSI_2,2,3)))</f>
        <v/>
      </c>
      <c r="O105" s="21">
        <f>IF('Data · Indices'!E105="","",IF('Data · Indices'!E105&lt;=t_CPI_1,3,IF('Data · Indices'!E105&lt;=t_CPI_2,2,1)))</f>
        <v>3</v>
      </c>
      <c r="P105" s="21">
        <f>IF('Data · Indices'!F105="","",IF('Data · Indices'!F105&lt;=t_GTI_1,1,IF('Data · Indices'!F105&lt;=t_GTI_2,2,3)))</f>
        <v>1</v>
      </c>
      <c r="Q105" s="21">
        <f>IF('Data · Indices'!G105="","",IF('Data · Indices'!G105&lt;t_WGI_1,3,IF('Data · Indices'!G105&lt;t_WGI_2,2,1)))</f>
        <v>3</v>
      </c>
      <c r="R105" s="21">
        <f t="shared" si="11"/>
        <v>80</v>
      </c>
      <c r="S105" s="19" t="s">
        <v>480</v>
      </c>
      <c r="T105" s="38"/>
      <c r="U105" s="39"/>
    </row>
    <row r="106" spans="1:21" x14ac:dyDescent="0.2">
      <c r="A106" s="15" t="s">
        <v>481</v>
      </c>
      <c r="B106" s="15" t="s">
        <v>482</v>
      </c>
      <c r="C106" s="35" t="s">
        <v>483</v>
      </c>
      <c r="D106" s="16" t="str">
        <f t="shared" si="6"/>
        <v>Manual Review</v>
      </c>
      <c r="E106" s="30" t="str">
        <f>IF(SUM('Data · Lists'!C106:F106)&gt;0,"Blacklist — "&amp;TRIM(IF('Data · Lists'!C106=1,"FATF blacklist; ","")&amp;IF('Data · Lists'!D106=1,"UN sanctions; ","")&amp;IF('Data · Lists'!E106=1,"home-jurisdiction sanctions; ","")&amp;IF('Data · Lists'!F106=1,"internal blacklist","")),IF(SUM('Data · Lists'!G106:L106)&gt;0,"Auto-High — "&amp;TRIM(IF('Data · Lists'!G106=1,"FATF greylist; ","")&amp;IF('Data · Lists'!H106=1,"EU high-risk; ","")&amp;IF('Data · Lists'!I106=1,"EU sanctions; ","")&amp;IF('Data · Lists'!J106=1,"UK sanctions; ","")&amp;IF('Data · Lists'!K106=1,"OFAC; ","")&amp;IF('Data · Lists'!L106=1,"Canada sanctions","")),IF(J106=0,"No index data — Manual Review",IF(K106&lt;cov_min,"Coverage below minimum — Manual Review","Index-based"&amp;IF(J106=1," (single indicator, raised one level)","")&amp;IF('Data · Lists'!M106=1," + offshore floor","")))))</f>
        <v>Coverage below minimum — Manual Review</v>
      </c>
      <c r="F106" s="30" t="str">
        <f t="shared" si="7"/>
        <v>No automatic rating. Compliance must determine and document the rating.</v>
      </c>
      <c r="G106" s="11"/>
      <c r="H106" s="36"/>
      <c r="I106" s="11" t="str">
        <f>IF(SUM('Data · Lists'!C106:F106)&gt;0,"Blacklist",IF(SUM('Data · Lists'!G106:L106)&gt;0,"High Risk",IF(J106=0,"Manual Review",IF(K106&lt;cov_min,"Manual Review",INDEX(Cfg_Ratings,MIN(3,MAX(IF('Data · Lists'!M106=1,off_floor,1),IF(J106=1,IF(L106&lt;band_L,1,IF(L106&lt;band_M,2,3))+1,IF(L106&lt;band_L,1,IF(L106&lt;band_M,2,3))))))))))</f>
        <v>Manual Review</v>
      </c>
      <c r="J106" s="11">
        <f t="shared" si="8"/>
        <v>3</v>
      </c>
      <c r="K106" s="17">
        <f t="shared" si="9"/>
        <v>0.45</v>
      </c>
      <c r="L106" s="18">
        <f t="shared" si="10"/>
        <v>1.4444444444444444</v>
      </c>
      <c r="M106" s="11" t="str">
        <f>IF('Data · Indices'!C106="","",IF('Data · Indices'!C106&lt;=t_Basel_1,1,IF('Data · Indices'!C106&lt;=t_Basel_2,2,3)))</f>
        <v/>
      </c>
      <c r="N106" s="11">
        <f>IF('Data · Indices'!D106="","",IF('Data · Indices'!D106&lt;=t_FSI_1,1,IF('Data · Indices'!D106&lt;=t_FSI_2,2,3)))</f>
        <v>2</v>
      </c>
      <c r="O106" s="11">
        <f>IF('Data · Indices'!E106="","",IF('Data · Indices'!E106&lt;=t_CPI_1,3,IF('Data · Indices'!E106&lt;=t_CPI_2,2,1)))</f>
        <v>1</v>
      </c>
      <c r="P106" s="11" t="str">
        <f>IF('Data · Indices'!F106="","",IF('Data · Indices'!F106&lt;=t_GTI_1,1,IF('Data · Indices'!F106&lt;=t_GTI_2,2,3)))</f>
        <v/>
      </c>
      <c r="Q106" s="11">
        <f>IF('Data · Indices'!G106="","",IF('Data · Indices'!G106&lt;t_WGI_1,3,IF('Data · Indices'!G106&lt;t_WGI_2,2,1)))</f>
        <v>1</v>
      </c>
      <c r="R106" s="11">
        <f t="shared" si="11"/>
        <v>45</v>
      </c>
      <c r="S106" s="15" t="s">
        <v>484</v>
      </c>
      <c r="T106" s="30"/>
      <c r="U106" s="36"/>
    </row>
    <row r="107" spans="1:21" x14ac:dyDescent="0.2">
      <c r="A107" s="19" t="s">
        <v>485</v>
      </c>
      <c r="B107" s="19" t="s">
        <v>486</v>
      </c>
      <c r="C107" s="37" t="s">
        <v>487</v>
      </c>
      <c r="D107" s="20" t="str">
        <f t="shared" si="6"/>
        <v>Low Risk</v>
      </c>
      <c r="E107" s="38" t="str">
        <f>IF(SUM('Data · Lists'!C107:F107)&gt;0,"Blacklist — "&amp;TRIM(IF('Data · Lists'!C107=1,"FATF blacklist; ","")&amp;IF('Data · Lists'!D107=1,"UN sanctions; ","")&amp;IF('Data · Lists'!E107=1,"home-jurisdiction sanctions; ","")&amp;IF('Data · Lists'!F107=1,"internal blacklist","")),IF(SUM('Data · Lists'!G107:L107)&gt;0,"Auto-High — "&amp;TRIM(IF('Data · Lists'!G107=1,"FATF greylist; ","")&amp;IF('Data · Lists'!H107=1,"EU high-risk; ","")&amp;IF('Data · Lists'!I107=1,"EU sanctions; ","")&amp;IF('Data · Lists'!J107=1,"UK sanctions; ","")&amp;IF('Data · Lists'!K107=1,"OFAC; ","")&amp;IF('Data · Lists'!L107=1,"Canada sanctions","")),IF(J107=0,"No index data — Manual Review",IF(K107&lt;cov_min,"Coverage below minimum — Manual Review","Index-based"&amp;IF(J107=1," (single indicator, raised one level)","")&amp;IF('Data · Lists'!M107=1," + offshore floor","")))))</f>
        <v>Index-based</v>
      </c>
      <c r="F107" s="38" t="str">
        <f t="shared" si="7"/>
        <v>Simplified measures where permitted, subject to Compliance confirmation.</v>
      </c>
      <c r="G107" s="21"/>
      <c r="H107" s="39"/>
      <c r="I107" s="21" t="str">
        <f>IF(SUM('Data · Lists'!C107:F107)&gt;0,"Blacklist",IF(SUM('Data · Lists'!G107:L107)&gt;0,"High Risk",IF(J107=0,"Manual Review",IF(K107&lt;cov_min,"Manual Review",INDEX(Cfg_Ratings,MIN(3,MAX(IF('Data · Lists'!M107=1,off_floor,1),IF(J107=1,IF(L107&lt;band_L,1,IF(L107&lt;band_M,2,3))+1,IF(L107&lt;band_L,1,IF(L107&lt;band_M,2,3))))))))))</f>
        <v>Low Risk</v>
      </c>
      <c r="J107" s="21">
        <f t="shared" si="8"/>
        <v>5</v>
      </c>
      <c r="K107" s="22">
        <f t="shared" si="9"/>
        <v>1</v>
      </c>
      <c r="L107" s="23">
        <f t="shared" si="10"/>
        <v>1.65</v>
      </c>
      <c r="M107" s="21">
        <f>IF('Data · Indices'!C107="","",IF('Data · Indices'!C107&lt;=t_Basel_1,1,IF('Data · Indices'!C107&lt;=t_Basel_2,2,3)))</f>
        <v>2</v>
      </c>
      <c r="N107" s="21">
        <f>IF('Data · Indices'!D107="","",IF('Data · Indices'!D107&lt;=t_FSI_1,1,IF('Data · Indices'!D107&lt;=t_FSI_2,2,3)))</f>
        <v>1</v>
      </c>
      <c r="O107" s="21">
        <f>IF('Data · Indices'!E107="","",IF('Data · Indices'!E107&lt;=t_CPI_1,3,IF('Data · Indices'!E107&lt;=t_CPI_2,2,1)))</f>
        <v>2</v>
      </c>
      <c r="P107" s="21">
        <f>IF('Data · Indices'!F107="","",IF('Data · Indices'!F107&lt;=t_GTI_1,1,IF('Data · Indices'!F107&lt;=t_GTI_2,2,3)))</f>
        <v>1</v>
      </c>
      <c r="Q107" s="21">
        <f>IF('Data · Indices'!G107="","",IF('Data · Indices'!G107&lt;t_WGI_1,3,IF('Data · Indices'!G107&lt;t_WGI_2,2,1)))</f>
        <v>2</v>
      </c>
      <c r="R107" s="21">
        <f t="shared" si="11"/>
        <v>100</v>
      </c>
      <c r="S107" s="19" t="s">
        <v>488</v>
      </c>
      <c r="T107" s="38"/>
      <c r="U107" s="39"/>
    </row>
    <row r="108" spans="1:21" x14ac:dyDescent="0.2">
      <c r="A108" s="15" t="s">
        <v>489</v>
      </c>
      <c r="B108" s="15" t="s">
        <v>490</v>
      </c>
      <c r="C108" s="35" t="s">
        <v>491</v>
      </c>
      <c r="D108" s="16" t="str">
        <f t="shared" si="6"/>
        <v>Low Risk</v>
      </c>
      <c r="E108" s="30" t="str">
        <f>IF(SUM('Data · Lists'!C108:F108)&gt;0,"Blacklist — "&amp;TRIM(IF('Data · Lists'!C108=1,"FATF blacklist; ","")&amp;IF('Data · Lists'!D108=1,"UN sanctions; ","")&amp;IF('Data · Lists'!E108=1,"home-jurisdiction sanctions; ","")&amp;IF('Data · Lists'!F108=1,"internal blacklist","")),IF(SUM('Data · Lists'!G108:L108)&gt;0,"Auto-High — "&amp;TRIM(IF('Data · Lists'!G108=1,"FATF greylist; ","")&amp;IF('Data · Lists'!H108=1,"EU high-risk; ","")&amp;IF('Data · Lists'!I108=1,"EU sanctions; ","")&amp;IF('Data · Lists'!J108=1,"UK sanctions; ","")&amp;IF('Data · Lists'!K108=1,"OFAC; ","")&amp;IF('Data · Lists'!L108=1,"Canada sanctions","")),IF(J108=0,"No index data — Manual Review",IF(K108&lt;cov_min,"Coverage below minimum — Manual Review","Index-based"&amp;IF(J108=1," (single indicator, raised one level)","")&amp;IF('Data · Lists'!M108=1," + offshore floor","")))))</f>
        <v>Index-based</v>
      </c>
      <c r="F108" s="30" t="str">
        <f t="shared" si="7"/>
        <v>Simplified measures where permitted, subject to Compliance confirmation.</v>
      </c>
      <c r="G108" s="11"/>
      <c r="H108" s="36"/>
      <c r="I108" s="11" t="str">
        <f>IF(SUM('Data · Lists'!C108:F108)&gt;0,"Blacklist",IF(SUM('Data · Lists'!G108:L108)&gt;0,"High Risk",IF(J108=0,"Manual Review",IF(K108&lt;cov_min,"Manual Review",INDEX(Cfg_Ratings,MIN(3,MAX(IF('Data · Lists'!M108=1,off_floor,1),IF(J108=1,IF(L108&lt;band_L,1,IF(L108&lt;band_M,2,3))+1,IF(L108&lt;band_L,1,IF(L108&lt;band_M,2,3))))))))))</f>
        <v>Low Risk</v>
      </c>
      <c r="J108" s="11">
        <f t="shared" si="8"/>
        <v>5</v>
      </c>
      <c r="K108" s="17">
        <f t="shared" si="9"/>
        <v>1</v>
      </c>
      <c r="L108" s="18">
        <f t="shared" si="10"/>
        <v>1</v>
      </c>
      <c r="M108" s="11">
        <f>IF('Data · Indices'!C108="","",IF('Data · Indices'!C108&lt;=t_Basel_1,1,IF('Data · Indices'!C108&lt;=t_Basel_2,2,3)))</f>
        <v>1</v>
      </c>
      <c r="N108" s="11">
        <f>IF('Data · Indices'!D108="","",IF('Data · Indices'!D108&lt;=t_FSI_1,1,IF('Data · Indices'!D108&lt;=t_FSI_2,2,3)))</f>
        <v>1</v>
      </c>
      <c r="O108" s="11">
        <f>IF('Data · Indices'!E108="","",IF('Data · Indices'!E108&lt;=t_CPI_1,3,IF('Data · Indices'!E108&lt;=t_CPI_2,2,1)))</f>
        <v>1</v>
      </c>
      <c r="P108" s="11">
        <f>IF('Data · Indices'!F108="","",IF('Data · Indices'!F108&lt;=t_GTI_1,1,IF('Data · Indices'!F108&lt;=t_GTI_2,2,3)))</f>
        <v>1</v>
      </c>
      <c r="Q108" s="11">
        <f>IF('Data · Indices'!G108="","",IF('Data · Indices'!G108&lt;t_WGI_1,3,IF('Data · Indices'!G108&lt;t_WGI_2,2,1)))</f>
        <v>1</v>
      </c>
      <c r="R108" s="11">
        <f t="shared" si="11"/>
        <v>100</v>
      </c>
      <c r="S108" s="15" t="s">
        <v>492</v>
      </c>
      <c r="T108" s="30"/>
      <c r="U108" s="36"/>
    </row>
    <row r="109" spans="1:21" x14ac:dyDescent="0.2">
      <c r="A109" s="19" t="s">
        <v>493</v>
      </c>
      <c r="B109" s="19" t="s">
        <v>494</v>
      </c>
      <c r="C109" s="37" t="s">
        <v>495</v>
      </c>
      <c r="D109" s="20" t="str">
        <f t="shared" si="6"/>
        <v>Medium Risk</v>
      </c>
      <c r="E109" s="38" t="str">
        <f>IF(SUM('Data · Lists'!C109:F109)&gt;0,"Blacklist — "&amp;TRIM(IF('Data · Lists'!C109=1,"FATF blacklist; ","")&amp;IF('Data · Lists'!D109=1,"UN sanctions; ","")&amp;IF('Data · Lists'!E109=1,"home-jurisdiction sanctions; ","")&amp;IF('Data · Lists'!F109=1,"internal blacklist","")),IF(SUM('Data · Lists'!G109:L109)&gt;0,"Auto-High — "&amp;TRIM(IF('Data · Lists'!G109=1,"FATF greylist; ","")&amp;IF('Data · Lists'!H109=1,"EU high-risk; ","")&amp;IF('Data · Lists'!I109=1,"EU sanctions; ","")&amp;IF('Data · Lists'!J109=1,"UK sanctions; ","")&amp;IF('Data · Lists'!K109=1,"OFAC; ","")&amp;IF('Data · Lists'!L109=1,"Canada sanctions","")),IF(J109=0,"No index data — Manual Review",IF(K109&lt;cov_min,"Coverage below minimum — Manual Review","Index-based"&amp;IF(J109=1," (single indicator, raised one level)","")&amp;IF('Data · Lists'!M109=1," + offshore floor","")))))</f>
        <v>Index-based</v>
      </c>
      <c r="F109" s="38" t="str">
        <f t="shared" si="7"/>
        <v>Standard CDD with awareness of contextual factors.</v>
      </c>
      <c r="G109" s="21"/>
      <c r="H109" s="39"/>
      <c r="I109" s="21" t="str">
        <f>IF(SUM('Data · Lists'!C109:F109)&gt;0,"Blacklist",IF(SUM('Data · Lists'!G109:L109)&gt;0,"High Risk",IF(J109=0,"Manual Review",IF(K109&lt;cov_min,"Manual Review",INDEX(Cfg_Ratings,MIN(3,MAX(IF('Data · Lists'!M109=1,off_floor,1),IF(J109=1,IF(L109&lt;band_L,1,IF(L109&lt;band_M,2,3))+1,IF(L109&lt;band_L,1,IF(L109&lt;band_M,2,3))))))))))</f>
        <v>Medium Risk</v>
      </c>
      <c r="J109" s="21">
        <f t="shared" si="8"/>
        <v>5</v>
      </c>
      <c r="K109" s="22">
        <f t="shared" si="9"/>
        <v>1</v>
      </c>
      <c r="L109" s="23">
        <f t="shared" si="10"/>
        <v>2.2000000000000002</v>
      </c>
      <c r="M109" s="21">
        <f>IF('Data · Indices'!C109="","",IF('Data · Indices'!C109&lt;=t_Basel_1,1,IF('Data · Indices'!C109&lt;=t_Basel_2,2,3)))</f>
        <v>2</v>
      </c>
      <c r="N109" s="21">
        <f>IF('Data · Indices'!D109="","",IF('Data · Indices'!D109&lt;=t_FSI_1,1,IF('Data · Indices'!D109&lt;=t_FSI_2,2,3)))</f>
        <v>1</v>
      </c>
      <c r="O109" s="21">
        <f>IF('Data · Indices'!E109="","",IF('Data · Indices'!E109&lt;=t_CPI_1,3,IF('Data · Indices'!E109&lt;=t_CPI_2,2,1)))</f>
        <v>3</v>
      </c>
      <c r="P109" s="21">
        <f>IF('Data · Indices'!F109="","",IF('Data · Indices'!F109&lt;=t_GTI_1,1,IF('Data · Indices'!F109&lt;=t_GTI_2,2,3)))</f>
        <v>3</v>
      </c>
      <c r="Q109" s="21">
        <f>IF('Data · Indices'!G109="","",IF('Data · Indices'!G109&lt;t_WGI_1,3,IF('Data · Indices'!G109&lt;t_WGI_2,2,1)))</f>
        <v>3</v>
      </c>
      <c r="R109" s="21">
        <f t="shared" si="11"/>
        <v>100</v>
      </c>
      <c r="S109" s="19" t="s">
        <v>496</v>
      </c>
      <c r="T109" s="38"/>
      <c r="U109" s="39"/>
    </row>
    <row r="110" spans="1:21" x14ac:dyDescent="0.2">
      <c r="A110" s="15" t="s">
        <v>497</v>
      </c>
      <c r="B110" s="15" t="s">
        <v>498</v>
      </c>
      <c r="C110" s="35" t="s">
        <v>499</v>
      </c>
      <c r="D110" s="16" t="str">
        <f t="shared" si="6"/>
        <v>High Risk</v>
      </c>
      <c r="E110" s="30" t="str">
        <f>IF(SUM('Data · Lists'!C110:F110)&gt;0,"Blacklist — "&amp;TRIM(IF('Data · Lists'!C110=1,"FATF blacklist; ","")&amp;IF('Data · Lists'!D110=1,"UN sanctions; ","")&amp;IF('Data · Lists'!E110=1,"home-jurisdiction sanctions; ","")&amp;IF('Data · Lists'!F110=1,"internal blacklist","")),IF(SUM('Data · Lists'!G110:L110)&gt;0,"Auto-High — "&amp;TRIM(IF('Data · Lists'!G110=1,"FATF greylist; ","")&amp;IF('Data · Lists'!H110=1,"EU high-risk; ","")&amp;IF('Data · Lists'!I110=1,"EU sanctions; ","")&amp;IF('Data · Lists'!J110=1,"UK sanctions; ","")&amp;IF('Data · Lists'!K110=1,"OFAC; ","")&amp;IF('Data · Lists'!L110=1,"Canada sanctions","")),IF(J110=0,"No index data — Manual Review",IF(K110&lt;cov_min,"Coverage below minimum — Manual Review","Index-based"&amp;IF(J110=1," (single indicator, raised one level)","")&amp;IF('Data · Lists'!M110=1," + offshore floor","")))))</f>
        <v>Index-based</v>
      </c>
      <c r="F110" s="30" t="str">
        <f t="shared" si="7"/>
        <v>EDD, enhanced ongoing monitoring, management approval to onboard or continue.</v>
      </c>
      <c r="G110" s="11"/>
      <c r="H110" s="36"/>
      <c r="I110" s="11" t="str">
        <f>IF(SUM('Data · Lists'!C110:F110)&gt;0,"Blacklist",IF(SUM('Data · Lists'!G110:L110)&gt;0,"High Risk",IF(J110=0,"Manual Review",IF(K110&lt;cov_min,"Manual Review",INDEX(Cfg_Ratings,MIN(3,MAX(IF('Data · Lists'!M110=1,off_floor,1),IF(J110=1,IF(L110&lt;band_L,1,IF(L110&lt;band_M,2,3))+1,IF(L110&lt;band_L,1,IF(L110&lt;band_M,2,3))))))))))</f>
        <v>High Risk</v>
      </c>
      <c r="J110" s="11">
        <f t="shared" si="8"/>
        <v>5</v>
      </c>
      <c r="K110" s="17">
        <f t="shared" si="9"/>
        <v>1</v>
      </c>
      <c r="L110" s="18">
        <f t="shared" si="10"/>
        <v>2.4</v>
      </c>
      <c r="M110" s="11">
        <f>IF('Data · Indices'!C110="","",IF('Data · Indices'!C110&lt;=t_Basel_1,1,IF('Data · Indices'!C110&lt;=t_Basel_2,2,3)))</f>
        <v>2</v>
      </c>
      <c r="N110" s="11">
        <f>IF('Data · Indices'!D110="","",IF('Data · Indices'!D110&lt;=t_FSI_1,1,IF('Data · Indices'!D110&lt;=t_FSI_2,2,3)))</f>
        <v>2</v>
      </c>
      <c r="O110" s="11">
        <f>IF('Data · Indices'!E110="","",IF('Data · Indices'!E110&lt;=t_CPI_1,3,IF('Data · Indices'!E110&lt;=t_CPI_2,2,1)))</f>
        <v>3</v>
      </c>
      <c r="P110" s="11">
        <f>IF('Data · Indices'!F110="","",IF('Data · Indices'!F110&lt;=t_GTI_1,1,IF('Data · Indices'!F110&lt;=t_GTI_2,2,3)))</f>
        <v>3</v>
      </c>
      <c r="Q110" s="11">
        <f>IF('Data · Indices'!G110="","",IF('Data · Indices'!G110&lt;t_WGI_1,3,IF('Data · Indices'!G110&lt;t_WGI_2,2,1)))</f>
        <v>3</v>
      </c>
      <c r="R110" s="11">
        <f t="shared" si="11"/>
        <v>100</v>
      </c>
      <c r="S110" s="15" t="s">
        <v>500</v>
      </c>
      <c r="T110" s="30"/>
      <c r="U110" s="36"/>
    </row>
    <row r="111" spans="1:21" x14ac:dyDescent="0.2">
      <c r="A111" s="19" t="s">
        <v>501</v>
      </c>
      <c r="B111" s="19" t="s">
        <v>502</v>
      </c>
      <c r="C111" s="37" t="s">
        <v>503</v>
      </c>
      <c r="D111" s="20" t="str">
        <f t="shared" si="6"/>
        <v>Blacklist</v>
      </c>
      <c r="E111" s="38" t="str">
        <f>IF(SUM('Data · Lists'!C111:F111)&gt;0,"Blacklist — "&amp;TRIM(IF('Data · Lists'!C111=1,"FATF blacklist; ","")&amp;IF('Data · Lists'!D111=1,"UN sanctions; ","")&amp;IF('Data · Lists'!E111=1,"home-jurisdiction sanctions; ","")&amp;IF('Data · Lists'!F111=1,"internal blacklist","")),IF(SUM('Data · Lists'!G111:L111)&gt;0,"Auto-High — "&amp;TRIM(IF('Data · Lists'!G111=1,"FATF greylist; ","")&amp;IF('Data · Lists'!H111=1,"EU high-risk; ","")&amp;IF('Data · Lists'!I111=1,"EU sanctions; ","")&amp;IF('Data · Lists'!J111=1,"UK sanctions; ","")&amp;IF('Data · Lists'!K111=1,"OFAC; ","")&amp;IF('Data · Lists'!L111=1,"Canada sanctions","")),IF(J111=0,"No index data — Manual Review",IF(K111&lt;cov_min,"Coverage below minimum — Manual Review","Index-based"&amp;IF(J111=1," (single indicator, raised one level)","")&amp;IF('Data · Lists'!M111=1," + offshore floor","")))))</f>
        <v>Blacklist — FATF blacklist;</v>
      </c>
      <c r="F111" s="38" t="str">
        <f t="shared" si="7"/>
        <v>Prohibited. No onboarding or activity except where required by law and with prior written Board approval on Compliance recommendation.</v>
      </c>
      <c r="G111" s="21"/>
      <c r="H111" s="39"/>
      <c r="I111" s="21" t="str">
        <f>IF(SUM('Data · Lists'!C111:F111)&gt;0,"Blacklist",IF(SUM('Data · Lists'!G111:L111)&gt;0,"High Risk",IF(J111=0,"Manual Review",IF(K111&lt;cov_min,"Manual Review",INDEX(Cfg_Ratings,MIN(3,MAX(IF('Data · Lists'!M111=1,off_floor,1),IF(J111=1,IF(L111&lt;band_L,1,IF(L111&lt;band_M,2,3))+1,IF(L111&lt;band_L,1,IF(L111&lt;band_M,2,3))))))))))</f>
        <v>Blacklist</v>
      </c>
      <c r="J111" s="21">
        <f t="shared" si="8"/>
        <v>3</v>
      </c>
      <c r="K111" s="22">
        <f t="shared" si="9"/>
        <v>0.4</v>
      </c>
      <c r="L111" s="23">
        <f t="shared" si="10"/>
        <v>3</v>
      </c>
      <c r="M111" s="21" t="str">
        <f>IF('Data · Indices'!C111="","",IF('Data · Indices'!C111&lt;=t_Basel_1,1,IF('Data · Indices'!C111&lt;=t_Basel_2,2,3)))</f>
        <v/>
      </c>
      <c r="N111" s="21" t="str">
        <f>IF('Data · Indices'!D111="","",IF('Data · Indices'!D111&lt;=t_FSI_1,1,IF('Data · Indices'!D111&lt;=t_FSI_2,2,3)))</f>
        <v/>
      </c>
      <c r="O111" s="21">
        <f>IF('Data · Indices'!E111="","",IF('Data · Indices'!E111&lt;=t_CPI_1,3,IF('Data · Indices'!E111&lt;=t_CPI_2,2,1)))</f>
        <v>3</v>
      </c>
      <c r="P111" s="21">
        <f>IF('Data · Indices'!F111="","",IF('Data · Indices'!F111&lt;=t_GTI_1,1,IF('Data · Indices'!F111&lt;=t_GTI_2,2,3)))</f>
        <v>3</v>
      </c>
      <c r="Q111" s="21">
        <f>IF('Data · Indices'!G111="","",IF('Data · Indices'!G111&lt;t_WGI_1,3,IF('Data · Indices'!G111&lt;t_WGI_2,2,1)))</f>
        <v>3</v>
      </c>
      <c r="R111" s="21">
        <f t="shared" si="11"/>
        <v>40</v>
      </c>
      <c r="S111" s="19" t="s">
        <v>504</v>
      </c>
      <c r="T111" s="38"/>
      <c r="U111" s="39"/>
    </row>
    <row r="112" spans="1:21" x14ac:dyDescent="0.2">
      <c r="A112" s="15" t="s">
        <v>505</v>
      </c>
      <c r="B112" s="15" t="s">
        <v>506</v>
      </c>
      <c r="C112" s="35" t="s">
        <v>507</v>
      </c>
      <c r="D112" s="16" t="str">
        <f t="shared" si="6"/>
        <v>High Risk</v>
      </c>
      <c r="E112" s="30" t="str">
        <f>IF(SUM('Data · Lists'!C112:F112)&gt;0,"Blacklist — "&amp;TRIM(IF('Data · Lists'!C112=1,"FATF blacklist; ","")&amp;IF('Data · Lists'!D112=1,"UN sanctions; ","")&amp;IF('Data · Lists'!E112=1,"home-jurisdiction sanctions; ","")&amp;IF('Data · Lists'!F112=1,"internal blacklist","")),IF(SUM('Data · Lists'!G112:L112)&gt;0,"Auto-High — "&amp;TRIM(IF('Data · Lists'!G112=1,"FATF greylist; ","")&amp;IF('Data · Lists'!H112=1,"EU high-risk; ","")&amp;IF('Data · Lists'!I112=1,"EU sanctions; ","")&amp;IF('Data · Lists'!J112=1,"UK sanctions; ","")&amp;IF('Data · Lists'!K112=1,"OFAC; ","")&amp;IF('Data · Lists'!L112=1,"Canada sanctions","")),IF(J112=0,"No index data — Manual Review",IF(K112&lt;cov_min,"Coverage below minimum — Manual Review","Index-based"&amp;IF(J112=1," (single indicator, raised one level)","")&amp;IF('Data · Lists'!M112=1," + offshore floor","")))))</f>
        <v>Auto-High — FATF greylist;</v>
      </c>
      <c r="F112" s="30" t="str">
        <f t="shared" si="7"/>
        <v>EDD, enhanced ongoing monitoring, management approval to onboard or continue.</v>
      </c>
      <c r="G112" s="11"/>
      <c r="H112" s="36"/>
      <c r="I112" s="11" t="str">
        <f>IF(SUM('Data · Lists'!C112:F112)&gt;0,"Blacklist",IF(SUM('Data · Lists'!G112:L112)&gt;0,"High Risk",IF(J112=0,"Manual Review",IF(K112&lt;cov_min,"Manual Review",INDEX(Cfg_Ratings,MIN(3,MAX(IF('Data · Lists'!M112=1,off_floor,1),IF(J112=1,IF(L112&lt;band_L,1,IF(L112&lt;band_M,2,3))+1,IF(L112&lt;band_L,1,IF(L112&lt;band_M,2,3))))))))))</f>
        <v>High Risk</v>
      </c>
      <c r="J112" s="11">
        <f t="shared" si="8"/>
        <v>4</v>
      </c>
      <c r="K112" s="17">
        <f t="shared" si="9"/>
        <v>0.8</v>
      </c>
      <c r="L112" s="18">
        <f t="shared" si="10"/>
        <v>2.5</v>
      </c>
      <c r="M112" s="11">
        <f>IF('Data · Indices'!C112="","",IF('Data · Indices'!C112&lt;=t_Basel_1,1,IF('Data · Indices'!C112&lt;=t_Basel_2,2,3)))</f>
        <v>2</v>
      </c>
      <c r="N112" s="11" t="str">
        <f>IF('Data · Indices'!D112="","",IF('Data · Indices'!D112&lt;=t_FSI_1,1,IF('Data · Indices'!D112&lt;=t_FSI_2,2,3)))</f>
        <v/>
      </c>
      <c r="O112" s="11">
        <f>IF('Data · Indices'!E112="","",IF('Data · Indices'!E112&lt;=t_CPI_1,3,IF('Data · Indices'!E112&lt;=t_CPI_2,2,1)))</f>
        <v>3</v>
      </c>
      <c r="P112" s="11">
        <f>IF('Data · Indices'!F112="","",IF('Data · Indices'!F112&lt;=t_GTI_1,1,IF('Data · Indices'!F112&lt;=t_GTI_2,2,3)))</f>
        <v>3</v>
      </c>
      <c r="Q112" s="11">
        <f>IF('Data · Indices'!G112="","",IF('Data · Indices'!G112&lt;t_WGI_1,3,IF('Data · Indices'!G112&lt;t_WGI_2,2,1)))</f>
        <v>3</v>
      </c>
      <c r="R112" s="11">
        <f t="shared" si="11"/>
        <v>80</v>
      </c>
      <c r="S112" s="15" t="s">
        <v>508</v>
      </c>
      <c r="T112" s="30"/>
      <c r="U112" s="36"/>
    </row>
    <row r="113" spans="1:21" x14ac:dyDescent="0.2">
      <c r="A113" s="19" t="s">
        <v>509</v>
      </c>
      <c r="B113" s="19" t="s">
        <v>510</v>
      </c>
      <c r="C113" s="37" t="s">
        <v>511</v>
      </c>
      <c r="D113" s="20" t="str">
        <f t="shared" si="6"/>
        <v>Low Risk</v>
      </c>
      <c r="E113" s="38" t="str">
        <f>IF(SUM('Data · Lists'!C113:F113)&gt;0,"Blacklist — "&amp;TRIM(IF('Data · Lists'!C113=1,"FATF blacklist; ","")&amp;IF('Data · Lists'!D113=1,"UN sanctions; ","")&amp;IF('Data · Lists'!E113=1,"home-jurisdiction sanctions; ","")&amp;IF('Data · Lists'!F113=1,"internal blacklist","")),IF(SUM('Data · Lists'!G113:L113)&gt;0,"Auto-High — "&amp;TRIM(IF('Data · Lists'!G113=1,"FATF greylist; ","")&amp;IF('Data · Lists'!H113=1,"EU high-risk; ","")&amp;IF('Data · Lists'!I113=1,"EU sanctions; ","")&amp;IF('Data · Lists'!J113=1,"UK sanctions; ","")&amp;IF('Data · Lists'!K113=1,"OFAC; ","")&amp;IF('Data · Lists'!L113=1,"Canada sanctions","")),IF(J113=0,"No index data — Manual Review",IF(K113&lt;cov_min,"Coverage below minimum — Manual Review","Index-based"&amp;IF(J113=1," (single indicator, raised one level)","")&amp;IF('Data · Lists'!M113=1," + offshore floor","")))))</f>
        <v>Index-based</v>
      </c>
      <c r="F113" s="38" t="str">
        <f t="shared" si="7"/>
        <v>Simplified measures where permitted, subject to Compliance confirmation.</v>
      </c>
      <c r="G113" s="21"/>
      <c r="H113" s="39"/>
      <c r="I113" s="21" t="str">
        <f>IF(SUM('Data · Lists'!C113:F113)&gt;0,"Blacklist",IF(SUM('Data · Lists'!G113:L113)&gt;0,"High Risk",IF(J113=0,"Manual Review",IF(K113&lt;cov_min,"Manual Review",INDEX(Cfg_Ratings,MIN(3,MAX(IF('Data · Lists'!M113=1,off_floor,1),IF(J113=1,IF(L113&lt;band_L,1,IF(L113&lt;band_M,2,3))+1,IF(L113&lt;band_L,1,IF(L113&lt;band_M,2,3))))))))))</f>
        <v>Low Risk</v>
      </c>
      <c r="J113" s="21">
        <f t="shared" si="8"/>
        <v>5</v>
      </c>
      <c r="K113" s="22">
        <f t="shared" si="9"/>
        <v>1</v>
      </c>
      <c r="L113" s="23">
        <f t="shared" si="10"/>
        <v>1.4</v>
      </c>
      <c r="M113" s="21">
        <f>IF('Data · Indices'!C113="","",IF('Data · Indices'!C113&lt;=t_Basel_1,1,IF('Data · Indices'!C113&lt;=t_Basel_2,2,3)))</f>
        <v>2</v>
      </c>
      <c r="N113" s="21">
        <f>IF('Data · Indices'!D113="","",IF('Data · Indices'!D113&lt;=t_FSI_1,1,IF('Data · Indices'!D113&lt;=t_FSI_2,2,3)))</f>
        <v>1</v>
      </c>
      <c r="O113" s="21">
        <f>IF('Data · Indices'!E113="","",IF('Data · Indices'!E113&lt;=t_CPI_1,3,IF('Data · Indices'!E113&lt;=t_CPI_2,2,1)))</f>
        <v>1</v>
      </c>
      <c r="P113" s="21">
        <f>IF('Data · Indices'!F113="","",IF('Data · Indices'!F113&lt;=t_GTI_1,1,IF('Data · Indices'!F113&lt;=t_GTI_2,2,3)))</f>
        <v>1</v>
      </c>
      <c r="Q113" s="21">
        <f>IF('Data · Indices'!G113="","",IF('Data · Indices'!G113&lt;t_WGI_1,3,IF('Data · Indices'!G113&lt;t_WGI_2,2,1)))</f>
        <v>1</v>
      </c>
      <c r="R113" s="21">
        <f t="shared" si="11"/>
        <v>100</v>
      </c>
      <c r="S113" s="19" t="s">
        <v>512</v>
      </c>
      <c r="T113" s="38"/>
      <c r="U113" s="39"/>
    </row>
    <row r="114" spans="1:21" x14ac:dyDescent="0.2">
      <c r="A114" s="15" t="s">
        <v>513</v>
      </c>
      <c r="B114" s="15" t="s">
        <v>514</v>
      </c>
      <c r="C114" s="35" t="s">
        <v>515</v>
      </c>
      <c r="D114" s="16" t="str">
        <f t="shared" si="6"/>
        <v>Manual Review</v>
      </c>
      <c r="E114" s="30" t="str">
        <f>IF(SUM('Data · Lists'!C114:F114)&gt;0,"Blacklist — "&amp;TRIM(IF('Data · Lists'!C114=1,"FATF blacklist; ","")&amp;IF('Data · Lists'!D114=1,"UN sanctions; ","")&amp;IF('Data · Lists'!E114=1,"home-jurisdiction sanctions; ","")&amp;IF('Data · Lists'!F114=1,"internal blacklist","")),IF(SUM('Data · Lists'!G114:L114)&gt;0,"Auto-High — "&amp;TRIM(IF('Data · Lists'!G114=1,"FATF greylist; ","")&amp;IF('Data · Lists'!H114=1,"EU high-risk; ","")&amp;IF('Data · Lists'!I114=1,"EU sanctions; ","")&amp;IF('Data · Lists'!J114=1,"UK sanctions; ","")&amp;IF('Data · Lists'!K114=1,"OFAC; ","")&amp;IF('Data · Lists'!L114=1,"Canada sanctions","")),IF(J114=0,"No index data — Manual Review",IF(K114&lt;cov_min,"Coverage below minimum — Manual Review","Index-based"&amp;IF(J114=1," (single indicator, raised one level)","")&amp;IF('Data · Lists'!M114=1," + offshore floor","")))))</f>
        <v>Coverage below minimum — Manual Review</v>
      </c>
      <c r="F114" s="30" t="str">
        <f t="shared" si="7"/>
        <v>No automatic rating. Compliance must determine and document the rating.</v>
      </c>
      <c r="G114" s="11"/>
      <c r="H114" s="36"/>
      <c r="I114" s="11" t="str">
        <f>IF(SUM('Data · Lists'!C114:F114)&gt;0,"Blacklist",IF(SUM('Data · Lists'!G114:L114)&gt;0,"High Risk",IF(J114=0,"Manual Review",IF(K114&lt;cov_min,"Manual Review",INDEX(Cfg_Ratings,MIN(3,MAX(IF('Data · Lists'!M114=1,off_floor,1),IF(J114=1,IF(L114&lt;band_L,1,IF(L114&lt;band_M,2,3))+1,IF(L114&lt;band_L,1,IF(L114&lt;band_M,2,3))))))))))</f>
        <v>Manual Review</v>
      </c>
      <c r="J114" s="11">
        <f t="shared" si="8"/>
        <v>1</v>
      </c>
      <c r="K114" s="17">
        <f t="shared" si="9"/>
        <v>0.2</v>
      </c>
      <c r="L114" s="18">
        <f t="shared" si="10"/>
        <v>2</v>
      </c>
      <c r="M114" s="11" t="str">
        <f>IF('Data · Indices'!C114="","",IF('Data · Indices'!C114&lt;=t_Basel_1,1,IF('Data · Indices'!C114&lt;=t_Basel_2,2,3)))</f>
        <v/>
      </c>
      <c r="N114" s="11">
        <f>IF('Data · Indices'!D114="","",IF('Data · Indices'!D114&lt;=t_FSI_1,1,IF('Data · Indices'!D114&lt;=t_FSI_2,2,3)))</f>
        <v>2</v>
      </c>
      <c r="O114" s="11" t="str">
        <f>IF('Data · Indices'!E114="","",IF('Data · Indices'!E114&lt;=t_CPI_1,3,IF('Data · Indices'!E114&lt;=t_CPI_2,2,1)))</f>
        <v/>
      </c>
      <c r="P114" s="11" t="str">
        <f>IF('Data · Indices'!F114="","",IF('Data · Indices'!F114&lt;=t_GTI_1,1,IF('Data · Indices'!F114&lt;=t_GTI_2,2,3)))</f>
        <v/>
      </c>
      <c r="Q114" s="11" t="str">
        <f>IF('Data · Indices'!G114="","",IF('Data · Indices'!G114&lt;t_WGI_1,3,IF('Data · Indices'!G114&lt;t_WGI_2,2,1)))</f>
        <v/>
      </c>
      <c r="R114" s="11">
        <f t="shared" si="11"/>
        <v>20</v>
      </c>
      <c r="S114" s="15" t="s">
        <v>516</v>
      </c>
      <c r="T114" s="30"/>
      <c r="U114" s="36"/>
    </row>
    <row r="115" spans="1:21" x14ac:dyDescent="0.2">
      <c r="A115" s="19" t="s">
        <v>517</v>
      </c>
      <c r="B115" s="19" t="s">
        <v>518</v>
      </c>
      <c r="C115" s="37" t="s">
        <v>519</v>
      </c>
      <c r="D115" s="20" t="str">
        <f t="shared" si="6"/>
        <v>Medium Risk</v>
      </c>
      <c r="E115" s="38" t="str">
        <f>IF(SUM('Data · Lists'!C115:F115)&gt;0,"Blacklist — "&amp;TRIM(IF('Data · Lists'!C115=1,"FATF blacklist; ","")&amp;IF('Data · Lists'!D115=1,"UN sanctions; ","")&amp;IF('Data · Lists'!E115=1,"home-jurisdiction sanctions; ","")&amp;IF('Data · Lists'!F115=1,"internal blacklist","")),IF(SUM('Data · Lists'!G115:L115)&gt;0,"Auto-High — "&amp;TRIM(IF('Data · Lists'!G115=1,"FATF greylist; ","")&amp;IF('Data · Lists'!H115=1,"EU high-risk; ","")&amp;IF('Data · Lists'!I115=1,"EU sanctions; ","")&amp;IF('Data · Lists'!J115=1,"UK sanctions; ","")&amp;IF('Data · Lists'!K115=1,"OFAC; ","")&amp;IF('Data · Lists'!L115=1,"Canada sanctions","")),IF(J115=0,"No index data — Manual Review",IF(K115&lt;cov_min,"Coverage below minimum — Manual Review","Index-based"&amp;IF(J115=1," (single indicator, raised one level)","")&amp;IF('Data · Lists'!M115=1," + offshore floor","")))))</f>
        <v>Index-based</v>
      </c>
      <c r="F115" s="38" t="str">
        <f t="shared" si="7"/>
        <v>Standard CDD with awareness of contextual factors.</v>
      </c>
      <c r="G115" s="21"/>
      <c r="H115" s="39"/>
      <c r="I115" s="21" t="str">
        <f>IF(SUM('Data · Lists'!C115:F115)&gt;0,"Blacklist",IF(SUM('Data · Lists'!G115:L115)&gt;0,"High Risk",IF(J115=0,"Manual Review",IF(K115&lt;cov_min,"Manual Review",INDEX(Cfg_Ratings,MIN(3,MAX(IF('Data · Lists'!M115=1,off_floor,1),IF(J115=1,IF(L115&lt;band_L,1,IF(L115&lt;band_M,2,3))+1,IF(L115&lt;band_L,1,IF(L115&lt;band_M,2,3))))))))))</f>
        <v>Medium Risk</v>
      </c>
      <c r="J115" s="21">
        <f t="shared" si="8"/>
        <v>5</v>
      </c>
      <c r="K115" s="22">
        <f t="shared" si="9"/>
        <v>1</v>
      </c>
      <c r="L115" s="23">
        <f t="shared" si="10"/>
        <v>2.1</v>
      </c>
      <c r="M115" s="21">
        <f>IF('Data · Indices'!C115="","",IF('Data · Indices'!C115&lt;=t_Basel_1,1,IF('Data · Indices'!C115&lt;=t_Basel_2,2,3)))</f>
        <v>2</v>
      </c>
      <c r="N115" s="21">
        <f>IF('Data · Indices'!D115="","",IF('Data · Indices'!D115&lt;=t_FSI_1,1,IF('Data · Indices'!D115&lt;=t_FSI_2,2,3)))</f>
        <v>2</v>
      </c>
      <c r="O115" s="21">
        <f>IF('Data · Indices'!E115="","",IF('Data · Indices'!E115&lt;=t_CPI_1,3,IF('Data · Indices'!E115&lt;=t_CPI_2,2,1)))</f>
        <v>1</v>
      </c>
      <c r="P115" s="21">
        <f>IF('Data · Indices'!F115="","",IF('Data · Indices'!F115&lt;=t_GTI_1,1,IF('Data · Indices'!F115&lt;=t_GTI_2,2,3)))</f>
        <v>3</v>
      </c>
      <c r="Q115" s="21">
        <f>IF('Data · Indices'!G115="","",IF('Data · Indices'!G115&lt;t_WGI_1,3,IF('Data · Indices'!G115&lt;t_WGI_2,2,1)))</f>
        <v>3</v>
      </c>
      <c r="R115" s="21">
        <f t="shared" si="11"/>
        <v>100</v>
      </c>
      <c r="S115" s="19" t="s">
        <v>520</v>
      </c>
      <c r="T115" s="38"/>
      <c r="U115" s="39"/>
    </row>
    <row r="116" spans="1:21" x14ac:dyDescent="0.2">
      <c r="A116" s="15" t="s">
        <v>521</v>
      </c>
      <c r="B116" s="15" t="s">
        <v>522</v>
      </c>
      <c r="C116" s="35" t="s">
        <v>523</v>
      </c>
      <c r="D116" s="16" t="str">
        <f t="shared" si="6"/>
        <v>Low Risk</v>
      </c>
      <c r="E116" s="30" t="str">
        <f>IF(SUM('Data · Lists'!C116:F116)&gt;0,"Blacklist — "&amp;TRIM(IF('Data · Lists'!C116=1,"FATF blacklist; ","")&amp;IF('Data · Lists'!D116=1,"UN sanctions; ","")&amp;IF('Data · Lists'!E116=1,"home-jurisdiction sanctions; ","")&amp;IF('Data · Lists'!F116=1,"internal blacklist","")),IF(SUM('Data · Lists'!G116:L116)&gt;0,"Auto-High — "&amp;TRIM(IF('Data · Lists'!G116=1,"FATF greylist; ","")&amp;IF('Data · Lists'!H116=1,"EU high-risk; ","")&amp;IF('Data · Lists'!I116=1,"EU sanctions; ","")&amp;IF('Data · Lists'!J116=1,"UK sanctions; ","")&amp;IF('Data · Lists'!K116=1,"OFAC; ","")&amp;IF('Data · Lists'!L116=1,"Canada sanctions","")),IF(J116=0,"No index data — Manual Review",IF(K116&lt;cov_min,"Coverage below minimum — Manual Review","Index-based"&amp;IF(J116=1," (single indicator, raised one level)","")&amp;IF('Data · Lists'!M116=1," + offshore floor","")))))</f>
        <v>Index-based</v>
      </c>
      <c r="F116" s="30" t="str">
        <f t="shared" si="7"/>
        <v>Simplified measures where permitted, subject to Compliance confirmation.</v>
      </c>
      <c r="G116" s="11"/>
      <c r="H116" s="36"/>
      <c r="I116" s="11" t="str">
        <f>IF(SUM('Data · Lists'!C116:F116)&gt;0,"Blacklist",IF(SUM('Data · Lists'!G116:L116)&gt;0,"High Risk",IF(J116=0,"Manual Review",IF(K116&lt;cov_min,"Manual Review",INDEX(Cfg_Ratings,MIN(3,MAX(IF('Data · Lists'!M116=1,off_floor,1),IF(J116=1,IF(L116&lt;band_L,1,IF(L116&lt;band_M,2,3))+1,IF(L116&lt;band_L,1,IF(L116&lt;band_M,2,3))))))))))</f>
        <v>Low Risk</v>
      </c>
      <c r="J116" s="11">
        <f t="shared" si="8"/>
        <v>5</v>
      </c>
      <c r="K116" s="17">
        <f t="shared" si="9"/>
        <v>1</v>
      </c>
      <c r="L116" s="18">
        <f t="shared" si="10"/>
        <v>1.65</v>
      </c>
      <c r="M116" s="11">
        <f>IF('Data · Indices'!C116="","",IF('Data · Indices'!C116&lt;=t_Basel_1,1,IF('Data · Indices'!C116&lt;=t_Basel_2,2,3)))</f>
        <v>2</v>
      </c>
      <c r="N116" s="11">
        <f>IF('Data · Indices'!D116="","",IF('Data · Indices'!D116&lt;=t_FSI_1,1,IF('Data · Indices'!D116&lt;=t_FSI_2,2,3)))</f>
        <v>1</v>
      </c>
      <c r="O116" s="11">
        <f>IF('Data · Indices'!E116="","",IF('Data · Indices'!E116&lt;=t_CPI_1,3,IF('Data · Indices'!E116&lt;=t_CPI_2,2,1)))</f>
        <v>2</v>
      </c>
      <c r="P116" s="11">
        <f>IF('Data · Indices'!F116="","",IF('Data · Indices'!F116&lt;=t_GTI_1,1,IF('Data · Indices'!F116&lt;=t_GTI_2,2,3)))</f>
        <v>1</v>
      </c>
      <c r="Q116" s="11">
        <f>IF('Data · Indices'!G116="","",IF('Data · Indices'!G116&lt;t_WGI_1,3,IF('Data · Indices'!G116&lt;t_WGI_2,2,1)))</f>
        <v>2</v>
      </c>
      <c r="R116" s="11">
        <f t="shared" si="11"/>
        <v>100</v>
      </c>
      <c r="S116" s="15" t="s">
        <v>524</v>
      </c>
      <c r="T116" s="30"/>
      <c r="U116" s="36"/>
    </row>
    <row r="117" spans="1:21" x14ac:dyDescent="0.2">
      <c r="A117" s="19" t="s">
        <v>525</v>
      </c>
      <c r="B117" s="19" t="s">
        <v>526</v>
      </c>
      <c r="C117" s="37" t="s">
        <v>527</v>
      </c>
      <c r="D117" s="20" t="str">
        <f t="shared" si="6"/>
        <v>Medium Risk</v>
      </c>
      <c r="E117" s="38" t="str">
        <f>IF(SUM('Data · Lists'!C117:F117)&gt;0,"Blacklist — "&amp;TRIM(IF('Data · Lists'!C117=1,"FATF blacklist; ","")&amp;IF('Data · Lists'!D117=1,"UN sanctions; ","")&amp;IF('Data · Lists'!E117=1,"home-jurisdiction sanctions; ","")&amp;IF('Data · Lists'!F117=1,"internal blacklist","")),IF(SUM('Data · Lists'!G117:L117)&gt;0,"Auto-High — "&amp;TRIM(IF('Data · Lists'!G117=1,"FATF greylist; ","")&amp;IF('Data · Lists'!H117=1,"EU high-risk; ","")&amp;IF('Data · Lists'!I117=1,"EU sanctions; ","")&amp;IF('Data · Lists'!J117=1,"UK sanctions; ","")&amp;IF('Data · Lists'!K117=1,"OFAC; ","")&amp;IF('Data · Lists'!L117=1,"Canada sanctions","")),IF(J117=0,"No index data — Manual Review",IF(K117&lt;cov_min,"Coverage below minimum — Manual Review","Index-based"&amp;IF(J117=1," (single indicator, raised one level)","")&amp;IF('Data · Lists'!M117=1," + offshore floor","")))))</f>
        <v>Index-based</v>
      </c>
      <c r="F117" s="38" t="str">
        <f t="shared" si="7"/>
        <v>Standard CDD with awareness of contextual factors.</v>
      </c>
      <c r="G117" s="21"/>
      <c r="H117" s="39"/>
      <c r="I117" s="21" t="str">
        <f>IF(SUM('Data · Lists'!C117:F117)&gt;0,"Blacklist",IF(SUM('Data · Lists'!G117:L117)&gt;0,"High Risk",IF(J117=0,"Manual Review",IF(K117&lt;cov_min,"Manual Review",INDEX(Cfg_Ratings,MIN(3,MAX(IF('Data · Lists'!M117=1,off_floor,1),IF(J117=1,IF(L117&lt;band_L,1,IF(L117&lt;band_M,2,3))+1,IF(L117&lt;band_L,1,IF(L117&lt;band_M,2,3))))))))))</f>
        <v>Medium Risk</v>
      </c>
      <c r="J117" s="21">
        <f t="shared" si="8"/>
        <v>4</v>
      </c>
      <c r="K117" s="22">
        <f t="shared" si="9"/>
        <v>0.8</v>
      </c>
      <c r="L117" s="23">
        <f t="shared" si="10"/>
        <v>1.8125</v>
      </c>
      <c r="M117" s="21">
        <f>IF('Data · Indices'!C117="","",IF('Data · Indices'!C117&lt;=t_Basel_1,1,IF('Data · Indices'!C117&lt;=t_Basel_2,2,3)))</f>
        <v>2</v>
      </c>
      <c r="N117" s="21" t="str">
        <f>IF('Data · Indices'!D117="","",IF('Data · Indices'!D117&lt;=t_FSI_1,1,IF('Data · Indices'!D117&lt;=t_FSI_2,2,3)))</f>
        <v/>
      </c>
      <c r="O117" s="21">
        <f>IF('Data · Indices'!E117="","",IF('Data · Indices'!E117&lt;=t_CPI_1,3,IF('Data · Indices'!E117&lt;=t_CPI_2,2,1)))</f>
        <v>2</v>
      </c>
      <c r="P117" s="21">
        <f>IF('Data · Indices'!F117="","",IF('Data · Indices'!F117&lt;=t_GTI_1,1,IF('Data · Indices'!F117&lt;=t_GTI_2,2,3)))</f>
        <v>1</v>
      </c>
      <c r="Q117" s="21">
        <f>IF('Data · Indices'!G117="","",IF('Data · Indices'!G117&lt;t_WGI_1,3,IF('Data · Indices'!G117&lt;t_WGI_2,2,1)))</f>
        <v>2</v>
      </c>
      <c r="R117" s="21">
        <f t="shared" si="11"/>
        <v>80</v>
      </c>
      <c r="S117" s="19" t="s">
        <v>528</v>
      </c>
      <c r="T117" s="38"/>
      <c r="U117" s="39"/>
    </row>
    <row r="118" spans="1:21" x14ac:dyDescent="0.2">
      <c r="A118" s="15" t="s">
        <v>529</v>
      </c>
      <c r="B118" s="15" t="s">
        <v>530</v>
      </c>
      <c r="C118" s="35" t="s">
        <v>531</v>
      </c>
      <c r="D118" s="16" t="str">
        <f t="shared" si="6"/>
        <v>Low Risk</v>
      </c>
      <c r="E118" s="30" t="str">
        <f>IF(SUM('Data · Lists'!C118:F118)&gt;0,"Blacklist — "&amp;TRIM(IF('Data · Lists'!C118=1,"FATF blacklist; ","")&amp;IF('Data · Lists'!D118=1,"UN sanctions; ","")&amp;IF('Data · Lists'!E118=1,"home-jurisdiction sanctions; ","")&amp;IF('Data · Lists'!F118=1,"internal blacklist","")),IF(SUM('Data · Lists'!G118:L118)&gt;0,"Auto-High — "&amp;TRIM(IF('Data · Lists'!G118=1,"FATF greylist; ","")&amp;IF('Data · Lists'!H118=1,"EU high-risk; ","")&amp;IF('Data · Lists'!I118=1,"EU sanctions; ","")&amp;IF('Data · Lists'!J118=1,"UK sanctions; ","")&amp;IF('Data · Lists'!K118=1,"OFAC; ","")&amp;IF('Data · Lists'!L118=1,"Canada sanctions","")),IF(J118=0,"No index data — Manual Review",IF(K118&lt;cov_min,"Coverage below minimum — Manual Review","Index-based"&amp;IF(J118=1," (single indicator, raised one level)","")&amp;IF('Data · Lists'!M118=1," + offshore floor","")))))</f>
        <v>Index-based</v>
      </c>
      <c r="F118" s="30" t="str">
        <f t="shared" si="7"/>
        <v>Simplified measures where permitted, subject to Compliance confirmation.</v>
      </c>
      <c r="G118" s="11"/>
      <c r="H118" s="36"/>
      <c r="I118" s="11" t="str">
        <f>IF(SUM('Data · Lists'!C118:F118)&gt;0,"Blacklist",IF(SUM('Data · Lists'!G118:L118)&gt;0,"High Risk",IF(J118=0,"Manual Review",IF(K118&lt;cov_min,"Manual Review",INDEX(Cfg_Ratings,MIN(3,MAX(IF('Data · Lists'!M118=1,off_floor,1),IF(J118=1,IF(L118&lt;band_L,1,IF(L118&lt;band_M,2,3))+1,IF(L118&lt;band_L,1,IF(L118&lt;band_M,2,3))))))))))</f>
        <v>Low Risk</v>
      </c>
      <c r="J118" s="11">
        <f t="shared" si="8"/>
        <v>5</v>
      </c>
      <c r="K118" s="17">
        <f t="shared" si="9"/>
        <v>1</v>
      </c>
      <c r="L118" s="18">
        <f t="shared" si="10"/>
        <v>1.6</v>
      </c>
      <c r="M118" s="11">
        <f>IF('Data · Indices'!C118="","",IF('Data · Indices'!C118&lt;=t_Basel_1,1,IF('Data · Indices'!C118&lt;=t_Basel_2,2,3)))</f>
        <v>2</v>
      </c>
      <c r="N118" s="11">
        <f>IF('Data · Indices'!D118="","",IF('Data · Indices'!D118&lt;=t_FSI_1,1,IF('Data · Indices'!D118&lt;=t_FSI_2,2,3)))</f>
        <v>2</v>
      </c>
      <c r="O118" s="11">
        <f>IF('Data · Indices'!E118="","",IF('Data · Indices'!E118&lt;=t_CPI_1,3,IF('Data · Indices'!E118&lt;=t_CPI_2,2,1)))</f>
        <v>1</v>
      </c>
      <c r="P118" s="11">
        <f>IF('Data · Indices'!F118="","",IF('Data · Indices'!F118&lt;=t_GTI_1,1,IF('Data · Indices'!F118&lt;=t_GTI_2,2,3)))</f>
        <v>1</v>
      </c>
      <c r="Q118" s="11">
        <f>IF('Data · Indices'!G118="","",IF('Data · Indices'!G118&lt;t_WGI_1,3,IF('Data · Indices'!G118&lt;t_WGI_2,2,1)))</f>
        <v>1</v>
      </c>
      <c r="R118" s="11">
        <f t="shared" si="11"/>
        <v>100</v>
      </c>
      <c r="S118" s="15" t="s">
        <v>532</v>
      </c>
      <c r="T118" s="30"/>
      <c r="U118" s="36"/>
    </row>
    <row r="119" spans="1:21" x14ac:dyDescent="0.2">
      <c r="A119" s="19" t="s">
        <v>533</v>
      </c>
      <c r="B119" s="19" t="s">
        <v>534</v>
      </c>
      <c r="C119" s="37" t="s">
        <v>535</v>
      </c>
      <c r="D119" s="20" t="str">
        <f t="shared" si="6"/>
        <v>Manual Review</v>
      </c>
      <c r="E119" s="38" t="str">
        <f>IF(SUM('Data · Lists'!C119:F119)&gt;0,"Blacklist — "&amp;TRIM(IF('Data · Lists'!C119=1,"FATF blacklist; ","")&amp;IF('Data · Lists'!D119=1,"UN sanctions; ","")&amp;IF('Data · Lists'!E119=1,"home-jurisdiction sanctions; ","")&amp;IF('Data · Lists'!F119=1,"internal blacklist","")),IF(SUM('Data · Lists'!G119:L119)&gt;0,"Auto-High — "&amp;TRIM(IF('Data · Lists'!G119=1,"FATF greylist; ","")&amp;IF('Data · Lists'!H119=1,"EU high-risk; ","")&amp;IF('Data · Lists'!I119=1,"EU sanctions; ","")&amp;IF('Data · Lists'!J119=1,"UK sanctions; ","")&amp;IF('Data · Lists'!K119=1,"OFAC; ","")&amp;IF('Data · Lists'!L119=1,"Canada sanctions","")),IF(J119=0,"No index data — Manual Review",IF(K119&lt;cov_min,"Coverage below minimum — Manual Review","Index-based"&amp;IF(J119=1," (single indicator, raised one level)","")&amp;IF('Data · Lists'!M119=1," + offshore floor","")))))</f>
        <v>Coverage below minimum — Manual Review</v>
      </c>
      <c r="F119" s="38" t="str">
        <f t="shared" si="7"/>
        <v>No automatic rating. Compliance must determine and document the rating.</v>
      </c>
      <c r="G119" s="21"/>
      <c r="H119" s="39"/>
      <c r="I119" s="21" t="str">
        <f>IF(SUM('Data · Lists'!C119:F119)&gt;0,"Blacklist",IF(SUM('Data · Lists'!G119:L119)&gt;0,"High Risk",IF(J119=0,"Manual Review",IF(K119&lt;cov_min,"Manual Review",INDEX(Cfg_Ratings,MIN(3,MAX(IF('Data · Lists'!M119=1,off_floor,1),IF(J119=1,IF(L119&lt;band_L,1,IF(L119&lt;band_M,2,3))+1,IF(L119&lt;band_L,1,IF(L119&lt;band_M,2,3))))))))))</f>
        <v>Manual Review</v>
      </c>
      <c r="J119" s="21">
        <f t="shared" si="8"/>
        <v>2</v>
      </c>
      <c r="K119" s="22">
        <f t="shared" si="9"/>
        <v>0.3</v>
      </c>
      <c r="L119" s="23">
        <f t="shared" si="10"/>
        <v>1.6666666666666667</v>
      </c>
      <c r="M119" s="21" t="str">
        <f>IF('Data · Indices'!C119="","",IF('Data · Indices'!C119&lt;=t_Basel_1,1,IF('Data · Indices'!C119&lt;=t_Basel_2,2,3)))</f>
        <v/>
      </c>
      <c r="N119" s="21">
        <f>IF('Data · Indices'!D119="","",IF('Data · Indices'!D119&lt;=t_FSI_1,1,IF('Data · Indices'!D119&lt;=t_FSI_2,2,3)))</f>
        <v>2</v>
      </c>
      <c r="O119" s="21" t="str">
        <f>IF('Data · Indices'!E119="","",IF('Data · Indices'!E119&lt;=t_CPI_1,3,IF('Data · Indices'!E119&lt;=t_CPI_2,2,1)))</f>
        <v/>
      </c>
      <c r="P119" s="21" t="str">
        <f>IF('Data · Indices'!F119="","",IF('Data · Indices'!F119&lt;=t_GTI_1,1,IF('Data · Indices'!F119&lt;=t_GTI_2,2,3)))</f>
        <v/>
      </c>
      <c r="Q119" s="21">
        <f>IF('Data · Indices'!G119="","",IF('Data · Indices'!G119&lt;t_WGI_1,3,IF('Data · Indices'!G119&lt;t_WGI_2,2,1)))</f>
        <v>1</v>
      </c>
      <c r="R119" s="21">
        <f t="shared" si="11"/>
        <v>30</v>
      </c>
      <c r="S119" s="19" t="s">
        <v>536</v>
      </c>
      <c r="T119" s="38"/>
      <c r="U119" s="39"/>
    </row>
    <row r="120" spans="1:21" x14ac:dyDescent="0.2">
      <c r="A120" s="15" t="s">
        <v>537</v>
      </c>
      <c r="B120" s="15" t="s">
        <v>538</v>
      </c>
      <c r="C120" s="35" t="s">
        <v>539</v>
      </c>
      <c r="D120" s="16" t="str">
        <f t="shared" si="6"/>
        <v>Medium Risk</v>
      </c>
      <c r="E120" s="30" t="str">
        <f>IF(SUM('Data · Lists'!C120:F120)&gt;0,"Blacklist — "&amp;TRIM(IF('Data · Lists'!C120=1,"FATF blacklist; ","")&amp;IF('Data · Lists'!D120=1,"UN sanctions; ","")&amp;IF('Data · Lists'!E120=1,"home-jurisdiction sanctions; ","")&amp;IF('Data · Lists'!F120=1,"internal blacklist","")),IF(SUM('Data · Lists'!G120:L120)&gt;0,"Auto-High — "&amp;TRIM(IF('Data · Lists'!G120=1,"FATF greylist; ","")&amp;IF('Data · Lists'!H120=1,"EU high-risk; ","")&amp;IF('Data · Lists'!I120=1,"EU sanctions; ","")&amp;IF('Data · Lists'!J120=1,"UK sanctions; ","")&amp;IF('Data · Lists'!K120=1,"OFAC; ","")&amp;IF('Data · Lists'!L120=1,"Canada sanctions","")),IF(J120=0,"No index data — Manual Review",IF(K120&lt;cov_min,"Coverage below minimum — Manual Review","Index-based"&amp;IF(J120=1," (single indicator, raised one level)","")&amp;IF('Data · Lists'!M120=1," + offshore floor","")))))</f>
        <v>Index-based</v>
      </c>
      <c r="F120" s="30" t="str">
        <f t="shared" si="7"/>
        <v>Standard CDD with awareness of contextual factors.</v>
      </c>
      <c r="G120" s="11"/>
      <c r="H120" s="36"/>
      <c r="I120" s="11" t="str">
        <f>IF(SUM('Data · Lists'!C120:F120)&gt;0,"Blacklist",IF(SUM('Data · Lists'!G120:L120)&gt;0,"High Risk",IF(J120=0,"Manual Review",IF(K120&lt;cov_min,"Manual Review",INDEX(Cfg_Ratings,MIN(3,MAX(IF('Data · Lists'!M120=1,off_floor,1),IF(J120=1,IF(L120&lt;band_L,1,IF(L120&lt;band_M,2,3))+1,IF(L120&lt;band_L,1,IF(L120&lt;band_M,2,3))))))))))</f>
        <v>Medium Risk</v>
      </c>
      <c r="J120" s="11">
        <f t="shared" si="8"/>
        <v>5</v>
      </c>
      <c r="K120" s="17">
        <f t="shared" si="9"/>
        <v>1</v>
      </c>
      <c r="L120" s="18">
        <f t="shared" si="10"/>
        <v>2.2999999999999998</v>
      </c>
      <c r="M120" s="11">
        <f>IF('Data · Indices'!C120="","",IF('Data · Indices'!C120&lt;=t_Basel_1,1,IF('Data · Indices'!C120&lt;=t_Basel_2,2,3)))</f>
        <v>2</v>
      </c>
      <c r="N120" s="11">
        <f>IF('Data · Indices'!D120="","",IF('Data · Indices'!D120&lt;=t_FSI_1,1,IF('Data · Indices'!D120&lt;=t_FSI_2,2,3)))</f>
        <v>3</v>
      </c>
      <c r="O120" s="11">
        <f>IF('Data · Indices'!E120="","",IF('Data · Indices'!E120&lt;=t_CPI_1,3,IF('Data · Indices'!E120&lt;=t_CPI_2,2,1)))</f>
        <v>2</v>
      </c>
      <c r="P120" s="11">
        <f>IF('Data · Indices'!F120="","",IF('Data · Indices'!F120&lt;=t_GTI_1,1,IF('Data · Indices'!F120&lt;=t_GTI_2,2,3)))</f>
        <v>2</v>
      </c>
      <c r="Q120" s="11">
        <f>IF('Data · Indices'!G120="","",IF('Data · Indices'!G120&lt;t_WGI_1,3,IF('Data · Indices'!G120&lt;t_WGI_2,2,1)))</f>
        <v>3</v>
      </c>
      <c r="R120" s="11">
        <f t="shared" si="11"/>
        <v>100</v>
      </c>
      <c r="S120" s="15" t="s">
        <v>540</v>
      </c>
      <c r="T120" s="30"/>
      <c r="U120" s="36"/>
    </row>
    <row r="121" spans="1:21" x14ac:dyDescent="0.2">
      <c r="A121" s="19" t="s">
        <v>541</v>
      </c>
      <c r="B121" s="19" t="s">
        <v>542</v>
      </c>
      <c r="C121" s="37" t="s">
        <v>17</v>
      </c>
      <c r="D121" s="20" t="str">
        <f t="shared" si="6"/>
        <v>Medium Risk</v>
      </c>
      <c r="E121" s="38" t="str">
        <f>IF(SUM('Data · Lists'!C121:F121)&gt;0,"Blacklist — "&amp;TRIM(IF('Data · Lists'!C121=1,"FATF blacklist; ","")&amp;IF('Data · Lists'!D121=1,"UN sanctions; ","")&amp;IF('Data · Lists'!E121=1,"home-jurisdiction sanctions; ","")&amp;IF('Data · Lists'!F121=1,"internal blacklist","")),IF(SUM('Data · Lists'!G121:L121)&gt;0,"Auto-High — "&amp;TRIM(IF('Data · Lists'!G121=1,"FATF greylist; ","")&amp;IF('Data · Lists'!H121=1,"EU high-risk; ","")&amp;IF('Data · Lists'!I121=1,"EU sanctions; ","")&amp;IF('Data · Lists'!J121=1,"UK sanctions; ","")&amp;IF('Data · Lists'!K121=1,"OFAC; ","")&amp;IF('Data · Lists'!L121=1,"Canada sanctions","")),IF(J121=0,"No index data — Manual Review",IF(K121&lt;cov_min,"Coverage below minimum — Manual Review","Index-based"&amp;IF(J121=1," (single indicator, raised one level)","")&amp;IF('Data · Lists'!M121=1," + offshore floor","")))))</f>
        <v>Index-based</v>
      </c>
      <c r="F121" s="38" t="str">
        <f t="shared" si="7"/>
        <v>Standard CDD with awareness of contextual factors.</v>
      </c>
      <c r="G121" s="21"/>
      <c r="H121" s="39"/>
      <c r="I121" s="21" t="str">
        <f>IF(SUM('Data · Lists'!C121:F121)&gt;0,"Blacklist",IF(SUM('Data · Lists'!G121:L121)&gt;0,"High Risk",IF(J121=0,"Manual Review",IF(K121&lt;cov_min,"Manual Review",INDEX(Cfg_Ratings,MIN(3,MAX(IF('Data · Lists'!M121=1,off_floor,1),IF(J121=1,IF(L121&lt;band_L,1,IF(L121&lt;band_M,2,3))+1,IF(L121&lt;band_L,1,IF(L121&lt;band_M,2,3))))))))))</f>
        <v>Medium Risk</v>
      </c>
      <c r="J121" s="21">
        <f t="shared" si="8"/>
        <v>5</v>
      </c>
      <c r="K121" s="22">
        <f t="shared" si="9"/>
        <v>1</v>
      </c>
      <c r="L121" s="23">
        <f t="shared" si="10"/>
        <v>2</v>
      </c>
      <c r="M121" s="21">
        <f>IF('Data · Indices'!C121="","",IF('Data · Indices'!C121&lt;=t_Basel_1,1,IF('Data · Indices'!C121&lt;=t_Basel_2,2,3)))</f>
        <v>2</v>
      </c>
      <c r="N121" s="21">
        <f>IF('Data · Indices'!D121="","",IF('Data · Indices'!D121&lt;=t_FSI_1,1,IF('Data · Indices'!D121&lt;=t_FSI_2,2,3)))</f>
        <v>2</v>
      </c>
      <c r="O121" s="21">
        <f>IF('Data · Indices'!E121="","",IF('Data · Indices'!E121&lt;=t_CPI_1,3,IF('Data · Indices'!E121&lt;=t_CPI_2,2,1)))</f>
        <v>3</v>
      </c>
      <c r="P121" s="21">
        <f>IF('Data · Indices'!F121="","",IF('Data · Indices'!F121&lt;=t_GTI_1,1,IF('Data · Indices'!F121&lt;=t_GTI_2,2,3)))</f>
        <v>1</v>
      </c>
      <c r="Q121" s="21">
        <f>IF('Data · Indices'!G121="","",IF('Data · Indices'!G121&lt;t_WGI_1,3,IF('Data · Indices'!G121&lt;t_WGI_2,2,1)))</f>
        <v>2</v>
      </c>
      <c r="R121" s="21">
        <f t="shared" si="11"/>
        <v>100</v>
      </c>
      <c r="S121" s="19" t="s">
        <v>543</v>
      </c>
      <c r="T121" s="38"/>
      <c r="U121" s="39"/>
    </row>
    <row r="122" spans="1:21" x14ac:dyDescent="0.2">
      <c r="A122" s="15" t="s">
        <v>544</v>
      </c>
      <c r="B122" s="15" t="s">
        <v>545</v>
      </c>
      <c r="C122" s="35" t="s">
        <v>546</v>
      </c>
      <c r="D122" s="16" t="str">
        <f t="shared" si="6"/>
        <v>High Risk</v>
      </c>
      <c r="E122" s="30" t="str">
        <f>IF(SUM('Data · Lists'!C122:F122)&gt;0,"Blacklist — "&amp;TRIM(IF('Data · Lists'!C122=1,"FATF blacklist; ","")&amp;IF('Data · Lists'!D122=1,"UN sanctions; ","")&amp;IF('Data · Lists'!E122=1,"home-jurisdiction sanctions; ","")&amp;IF('Data · Lists'!F122=1,"internal blacklist","")),IF(SUM('Data · Lists'!G122:L122)&gt;0,"Auto-High — "&amp;TRIM(IF('Data · Lists'!G122=1,"FATF greylist; ","")&amp;IF('Data · Lists'!H122=1,"EU high-risk; ","")&amp;IF('Data · Lists'!I122=1,"EU sanctions; ","")&amp;IF('Data · Lists'!J122=1,"UK sanctions; ","")&amp;IF('Data · Lists'!K122=1,"OFAC; ","")&amp;IF('Data · Lists'!L122=1,"Canada sanctions","")),IF(J122=0,"No index data — Manual Review",IF(K122&lt;cov_min,"Coverage below minimum — Manual Review","Index-based"&amp;IF(J122=1," (single indicator, raised one level)","")&amp;IF('Data · Lists'!M122=1," + offshore floor","")))))</f>
        <v>Auto-High — FATF greylist; EU high-risk;</v>
      </c>
      <c r="F122" s="30" t="str">
        <f t="shared" si="7"/>
        <v>EDD, enhanced ongoing monitoring, management approval to onboard or continue.</v>
      </c>
      <c r="G122" s="11"/>
      <c r="H122" s="36"/>
      <c r="I122" s="11" t="str">
        <f>IF(SUM('Data · Lists'!C122:F122)&gt;0,"Blacklist",IF(SUM('Data · Lists'!G122:L122)&gt;0,"High Risk",IF(J122=0,"Manual Review",IF(K122&lt;cov_min,"Manual Review",INDEX(Cfg_Ratings,MIN(3,MAX(IF('Data · Lists'!M122=1,off_floor,1),IF(J122=1,IF(L122&lt;band_L,1,IF(L122&lt;band_M,2,3))+1,IF(L122&lt;band_L,1,IF(L122&lt;band_M,2,3))))))))))</f>
        <v>High Risk</v>
      </c>
      <c r="J122" s="11">
        <f t="shared" si="8"/>
        <v>5</v>
      </c>
      <c r="K122" s="17">
        <f t="shared" si="9"/>
        <v>1</v>
      </c>
      <c r="L122" s="18">
        <f t="shared" si="10"/>
        <v>2.8</v>
      </c>
      <c r="M122" s="11">
        <f>IF('Data · Indices'!C122="","",IF('Data · Indices'!C122&lt;=t_Basel_1,1,IF('Data · Indices'!C122&lt;=t_Basel_2,2,3)))</f>
        <v>3</v>
      </c>
      <c r="N122" s="11">
        <f>IF('Data · Indices'!D122="","",IF('Data · Indices'!D122&lt;=t_FSI_1,1,IF('Data · Indices'!D122&lt;=t_FSI_2,2,3)))</f>
        <v>2</v>
      </c>
      <c r="O122" s="11">
        <f>IF('Data · Indices'!E122="","",IF('Data · Indices'!E122&lt;=t_CPI_1,3,IF('Data · Indices'!E122&lt;=t_CPI_2,2,1)))</f>
        <v>3</v>
      </c>
      <c r="P122" s="11">
        <f>IF('Data · Indices'!F122="","",IF('Data · Indices'!F122&lt;=t_GTI_1,1,IF('Data · Indices'!F122&lt;=t_GTI_2,2,3)))</f>
        <v>3</v>
      </c>
      <c r="Q122" s="11">
        <f>IF('Data · Indices'!G122="","",IF('Data · Indices'!G122&lt;t_WGI_1,3,IF('Data · Indices'!G122&lt;t_WGI_2,2,1)))</f>
        <v>3</v>
      </c>
      <c r="R122" s="11">
        <f t="shared" si="11"/>
        <v>100</v>
      </c>
      <c r="S122" s="15" t="s">
        <v>547</v>
      </c>
      <c r="T122" s="30"/>
      <c r="U122" s="36"/>
    </row>
    <row r="123" spans="1:21" x14ac:dyDescent="0.2">
      <c r="A123" s="19" t="s">
        <v>548</v>
      </c>
      <c r="B123" s="19" t="s">
        <v>549</v>
      </c>
      <c r="C123" s="37" t="s">
        <v>550</v>
      </c>
      <c r="D123" s="20" t="str">
        <f t="shared" si="6"/>
        <v>Manual Review</v>
      </c>
      <c r="E123" s="38" t="str">
        <f>IF(SUM('Data · Lists'!C123:F123)&gt;0,"Blacklist — "&amp;TRIM(IF('Data · Lists'!C123=1,"FATF blacklist; ","")&amp;IF('Data · Lists'!D123=1,"UN sanctions; ","")&amp;IF('Data · Lists'!E123=1,"home-jurisdiction sanctions; ","")&amp;IF('Data · Lists'!F123=1,"internal blacklist","")),IF(SUM('Data · Lists'!G123:L123)&gt;0,"Auto-High — "&amp;TRIM(IF('Data · Lists'!G123=1,"FATF greylist; ","")&amp;IF('Data · Lists'!H123=1,"EU high-risk; ","")&amp;IF('Data · Lists'!I123=1,"EU sanctions; ","")&amp;IF('Data · Lists'!J123=1,"UK sanctions; ","")&amp;IF('Data · Lists'!K123=1,"OFAC; ","")&amp;IF('Data · Lists'!L123=1,"Canada sanctions","")),IF(J123=0,"No index data — Manual Review",IF(K123&lt;cov_min,"Coverage below minimum — Manual Review","Index-based"&amp;IF(J123=1," (single indicator, raised one level)","")&amp;IF('Data · Lists'!M123=1," + offshore floor","")))))</f>
        <v>Coverage below minimum — Manual Review</v>
      </c>
      <c r="F123" s="38" t="str">
        <f t="shared" si="7"/>
        <v>No automatic rating. Compliance must determine and document the rating.</v>
      </c>
      <c r="G123" s="21"/>
      <c r="H123" s="39"/>
      <c r="I123" s="21" t="str">
        <f>IF(SUM('Data · Lists'!C123:F123)&gt;0,"Blacklist",IF(SUM('Data · Lists'!G123:L123)&gt;0,"High Risk",IF(J123=0,"Manual Review",IF(K123&lt;cov_min,"Manual Review",INDEX(Cfg_Ratings,MIN(3,MAX(IF('Data · Lists'!M123=1,off_floor,1),IF(J123=1,IF(L123&lt;band_L,1,IF(L123&lt;band_M,2,3))+1,IF(L123&lt;band_L,1,IF(L123&lt;band_M,2,3))))))))))</f>
        <v>Manual Review</v>
      </c>
      <c r="J123" s="21">
        <f t="shared" si="8"/>
        <v>1</v>
      </c>
      <c r="K123" s="22">
        <f t="shared" si="9"/>
        <v>0.1</v>
      </c>
      <c r="L123" s="23">
        <f t="shared" si="10"/>
        <v>1</v>
      </c>
      <c r="M123" s="21" t="str">
        <f>IF('Data · Indices'!C123="","",IF('Data · Indices'!C123&lt;=t_Basel_1,1,IF('Data · Indices'!C123&lt;=t_Basel_2,2,3)))</f>
        <v/>
      </c>
      <c r="N123" s="21" t="str">
        <f>IF('Data · Indices'!D123="","",IF('Data · Indices'!D123&lt;=t_FSI_1,1,IF('Data · Indices'!D123&lt;=t_FSI_2,2,3)))</f>
        <v/>
      </c>
      <c r="O123" s="21" t="str">
        <f>IF('Data · Indices'!E123="","",IF('Data · Indices'!E123&lt;=t_CPI_1,3,IF('Data · Indices'!E123&lt;=t_CPI_2,2,1)))</f>
        <v/>
      </c>
      <c r="P123" s="21" t="str">
        <f>IF('Data · Indices'!F123="","",IF('Data · Indices'!F123&lt;=t_GTI_1,1,IF('Data · Indices'!F123&lt;=t_GTI_2,2,3)))</f>
        <v/>
      </c>
      <c r="Q123" s="21">
        <f>IF('Data · Indices'!G123="","",IF('Data · Indices'!G123&lt;t_WGI_1,3,IF('Data · Indices'!G123&lt;t_WGI_2,2,1)))</f>
        <v>1</v>
      </c>
      <c r="R123" s="21">
        <f t="shared" si="11"/>
        <v>10</v>
      </c>
      <c r="S123" s="19" t="s">
        <v>551</v>
      </c>
      <c r="T123" s="38"/>
      <c r="U123" s="39"/>
    </row>
    <row r="124" spans="1:21" x14ac:dyDescent="0.2">
      <c r="A124" s="15" t="s">
        <v>552</v>
      </c>
      <c r="B124" s="15" t="s">
        <v>553</v>
      </c>
      <c r="C124" s="35" t="s">
        <v>554</v>
      </c>
      <c r="D124" s="16" t="str">
        <f t="shared" si="6"/>
        <v>Medium Risk</v>
      </c>
      <c r="E124" s="30" t="str">
        <f>IF(SUM('Data · Lists'!C124:F124)&gt;0,"Blacklist — "&amp;TRIM(IF('Data · Lists'!C124=1,"FATF blacklist; ","")&amp;IF('Data · Lists'!D124=1,"UN sanctions; ","")&amp;IF('Data · Lists'!E124=1,"home-jurisdiction sanctions; ","")&amp;IF('Data · Lists'!F124=1,"internal blacklist","")),IF(SUM('Data · Lists'!G124:L124)&gt;0,"Auto-High — "&amp;TRIM(IF('Data · Lists'!G124=1,"FATF greylist; ","")&amp;IF('Data · Lists'!H124=1,"EU high-risk; ","")&amp;IF('Data · Lists'!I124=1,"EU sanctions; ","")&amp;IF('Data · Lists'!J124=1,"UK sanctions; ","")&amp;IF('Data · Lists'!K124=1,"OFAC; ","")&amp;IF('Data · Lists'!L124=1,"Canada sanctions","")),IF(J124=0,"No index data — Manual Review",IF(K124&lt;cov_min,"Coverage below minimum — Manual Review","Index-based"&amp;IF(J124=1," (single indicator, raised one level)","")&amp;IF('Data · Lists'!M124=1," + offshore floor","")))))</f>
        <v>Index-based</v>
      </c>
      <c r="F124" s="30" t="str">
        <f t="shared" si="7"/>
        <v>Standard CDD with awareness of contextual factors.</v>
      </c>
      <c r="G124" s="11"/>
      <c r="H124" s="36"/>
      <c r="I124" s="11" t="str">
        <f>IF(SUM('Data · Lists'!C124:F124)&gt;0,"Blacklist",IF(SUM('Data · Lists'!G124:L124)&gt;0,"High Risk",IF(J124=0,"Manual Review",IF(K124&lt;cov_min,"Manual Review",INDEX(Cfg_Ratings,MIN(3,MAX(IF('Data · Lists'!M124=1,off_floor,1),IF(J124=1,IF(L124&lt;band_L,1,IF(L124&lt;band_M,2,3))+1,IF(L124&lt;band_L,1,IF(L124&lt;band_M,2,3))))))))))</f>
        <v>Medium Risk</v>
      </c>
      <c r="J124" s="11">
        <f t="shared" si="8"/>
        <v>4</v>
      </c>
      <c r="K124" s="17">
        <f t="shared" si="9"/>
        <v>0.6</v>
      </c>
      <c r="L124" s="18">
        <f t="shared" si="10"/>
        <v>1.75</v>
      </c>
      <c r="M124" s="11" t="str">
        <f>IF('Data · Indices'!C124="","",IF('Data · Indices'!C124&lt;=t_Basel_1,1,IF('Data · Indices'!C124&lt;=t_Basel_2,2,3)))</f>
        <v/>
      </c>
      <c r="N124" s="11">
        <f>IF('Data · Indices'!D124="","",IF('Data · Indices'!D124&lt;=t_FSI_1,1,IF('Data · Indices'!D124&lt;=t_FSI_2,2,3)))</f>
        <v>2</v>
      </c>
      <c r="O124" s="11">
        <f>IF('Data · Indices'!E124="","",IF('Data · Indices'!E124&lt;=t_CPI_1,3,IF('Data · Indices'!E124&lt;=t_CPI_2,2,1)))</f>
        <v>2</v>
      </c>
      <c r="P124" s="11">
        <f>IF('Data · Indices'!F124="","",IF('Data · Indices'!F124&lt;=t_GTI_1,1,IF('Data · Indices'!F124&lt;=t_GTI_2,2,3)))</f>
        <v>1</v>
      </c>
      <c r="Q124" s="11">
        <f>IF('Data · Indices'!G124="","",IF('Data · Indices'!G124&lt;t_WGI_1,3,IF('Data · Indices'!G124&lt;t_WGI_2,2,1)))</f>
        <v>2</v>
      </c>
      <c r="R124" s="11">
        <f t="shared" si="11"/>
        <v>60</v>
      </c>
      <c r="S124" s="15" t="s">
        <v>555</v>
      </c>
      <c r="T124" s="30" t="s">
        <v>84</v>
      </c>
      <c r="U124" s="36"/>
    </row>
    <row r="125" spans="1:21" x14ac:dyDescent="0.2">
      <c r="A125" s="19" t="s">
        <v>556</v>
      </c>
      <c r="B125" s="19" t="s">
        <v>557</v>
      </c>
      <c r="C125" s="37" t="s">
        <v>558</v>
      </c>
      <c r="D125" s="20" t="str">
        <f t="shared" si="6"/>
        <v>High Risk</v>
      </c>
      <c r="E125" s="38" t="str">
        <f>IF(SUM('Data · Lists'!C125:F125)&gt;0,"Blacklist — "&amp;TRIM(IF('Data · Lists'!C125=1,"FATF blacklist; ","")&amp;IF('Data · Lists'!D125=1,"UN sanctions; ","")&amp;IF('Data · Lists'!E125=1,"home-jurisdiction sanctions; ","")&amp;IF('Data · Lists'!F125=1,"internal blacklist","")),IF(SUM('Data · Lists'!G125:L125)&gt;0,"Auto-High — "&amp;TRIM(IF('Data · Lists'!G125=1,"FATF greylist; ","")&amp;IF('Data · Lists'!H125=1,"EU high-risk; ","")&amp;IF('Data · Lists'!I125=1,"EU sanctions; ","")&amp;IF('Data · Lists'!J125=1,"UK sanctions; ","")&amp;IF('Data · Lists'!K125=1,"OFAC; ","")&amp;IF('Data · Lists'!L125=1,"Canada sanctions","")),IF(J125=0,"No index data — Manual Review",IF(K125&lt;cov_min,"Coverage below minimum — Manual Review","Index-based"&amp;IF(J125=1," (single indicator, raised one level)","")&amp;IF('Data · Lists'!M125=1," + offshore floor","")))))</f>
        <v>Auto-High — FATF greylist;</v>
      </c>
      <c r="F125" s="38" t="str">
        <f t="shared" si="7"/>
        <v>EDD, enhanced ongoing monitoring, management approval to onboard or continue.</v>
      </c>
      <c r="G125" s="21"/>
      <c r="H125" s="39"/>
      <c r="I125" s="21" t="str">
        <f>IF(SUM('Data · Lists'!C125:F125)&gt;0,"Blacklist",IF(SUM('Data · Lists'!G125:L125)&gt;0,"High Risk",IF(J125=0,"Manual Review",IF(K125&lt;cov_min,"Manual Review",INDEX(Cfg_Ratings,MIN(3,MAX(IF('Data · Lists'!M125=1,off_floor,1),IF(J125=1,IF(L125&lt;band_L,1,IF(L125&lt;band_M,2,3))+1,IF(L125&lt;band_L,1,IF(L125&lt;band_M,2,3))))))))))</f>
        <v>High Risk</v>
      </c>
      <c r="J125" s="21">
        <f t="shared" si="8"/>
        <v>5</v>
      </c>
      <c r="K125" s="22">
        <f t="shared" si="9"/>
        <v>1</v>
      </c>
      <c r="L125" s="23">
        <f t="shared" si="10"/>
        <v>2.4500000000000002</v>
      </c>
      <c r="M125" s="21">
        <f>IF('Data · Indices'!C125="","",IF('Data · Indices'!C125&lt;=t_Basel_1,1,IF('Data · Indices'!C125&lt;=t_Basel_2,2,3)))</f>
        <v>3</v>
      </c>
      <c r="N125" s="21">
        <f>IF('Data · Indices'!D125="","",IF('Data · Indices'!D125&lt;=t_FSI_1,1,IF('Data · Indices'!D125&lt;=t_FSI_2,2,3)))</f>
        <v>3</v>
      </c>
      <c r="O125" s="21">
        <f>IF('Data · Indices'!E125="","",IF('Data · Indices'!E125&lt;=t_CPI_1,3,IF('Data · Indices'!E125&lt;=t_CPI_2,2,1)))</f>
        <v>2</v>
      </c>
      <c r="P125" s="21">
        <f>IF('Data · Indices'!F125="","",IF('Data · Indices'!F125&lt;=t_GTI_1,1,IF('Data · Indices'!F125&lt;=t_GTI_2,2,3)))</f>
        <v>1</v>
      </c>
      <c r="Q125" s="21">
        <f>IF('Data · Indices'!G125="","",IF('Data · Indices'!G125&lt;t_WGI_1,3,IF('Data · Indices'!G125&lt;t_WGI_2,2,1)))</f>
        <v>2</v>
      </c>
      <c r="R125" s="21">
        <f t="shared" si="11"/>
        <v>100</v>
      </c>
      <c r="S125" s="19" t="s">
        <v>559</v>
      </c>
      <c r="T125" s="38"/>
      <c r="U125" s="39"/>
    </row>
    <row r="126" spans="1:21" x14ac:dyDescent="0.2">
      <c r="A126" s="15" t="s">
        <v>560</v>
      </c>
      <c r="B126" s="15" t="s">
        <v>561</v>
      </c>
      <c r="C126" s="35" t="s">
        <v>562</v>
      </c>
      <c r="D126" s="16" t="str">
        <f t="shared" si="6"/>
        <v>Medium Risk</v>
      </c>
      <c r="E126" s="30" t="str">
        <f>IF(SUM('Data · Lists'!C126:F126)&gt;0,"Blacklist — "&amp;TRIM(IF('Data · Lists'!C126=1,"FATF blacklist; ","")&amp;IF('Data · Lists'!D126=1,"UN sanctions; ","")&amp;IF('Data · Lists'!E126=1,"home-jurisdiction sanctions; ","")&amp;IF('Data · Lists'!F126=1,"internal blacklist","")),IF(SUM('Data · Lists'!G126:L126)&gt;0,"Auto-High — "&amp;TRIM(IF('Data · Lists'!G126=1,"FATF greylist; ","")&amp;IF('Data · Lists'!H126=1,"EU high-risk; ","")&amp;IF('Data · Lists'!I126=1,"EU sanctions; ","")&amp;IF('Data · Lists'!J126=1,"UK sanctions; ","")&amp;IF('Data · Lists'!K126=1,"OFAC; ","")&amp;IF('Data · Lists'!L126=1,"Canada sanctions","")),IF(J126=0,"No index data — Manual Review",IF(K126&lt;cov_min,"Coverage below minimum — Manual Review","Index-based"&amp;IF(J126=1," (single indicator, raised one level)","")&amp;IF('Data · Lists'!M126=1," + offshore floor","")))))</f>
        <v>Index-based</v>
      </c>
      <c r="F126" s="30" t="str">
        <f t="shared" si="7"/>
        <v>Standard CDD with awareness of contextual factors.</v>
      </c>
      <c r="G126" s="11"/>
      <c r="H126" s="36"/>
      <c r="I126" s="11" t="str">
        <f>IF(SUM('Data · Lists'!C126:F126)&gt;0,"Blacklist",IF(SUM('Data · Lists'!G126:L126)&gt;0,"High Risk",IF(J126=0,"Manual Review",IF(K126&lt;cov_min,"Manual Review",INDEX(Cfg_Ratings,MIN(3,MAX(IF('Data · Lists'!M126=1,off_floor,1),IF(J126=1,IF(L126&lt;band_L,1,IF(L126&lt;band_M,2,3))+1,IF(L126&lt;band_L,1,IF(L126&lt;band_M,2,3))))))))))</f>
        <v>Medium Risk</v>
      </c>
      <c r="J126" s="11">
        <f t="shared" si="8"/>
        <v>4</v>
      </c>
      <c r="K126" s="17">
        <f t="shared" si="9"/>
        <v>0.8</v>
      </c>
      <c r="L126" s="18">
        <f t="shared" si="10"/>
        <v>2.125</v>
      </c>
      <c r="M126" s="11">
        <f>IF('Data · Indices'!C126="","",IF('Data · Indices'!C126&lt;=t_Basel_1,1,IF('Data · Indices'!C126&lt;=t_Basel_2,2,3)))</f>
        <v>2</v>
      </c>
      <c r="N126" s="11" t="str">
        <f>IF('Data · Indices'!D126="","",IF('Data · Indices'!D126&lt;=t_FSI_1,1,IF('Data · Indices'!D126&lt;=t_FSI_2,2,3)))</f>
        <v/>
      </c>
      <c r="O126" s="11">
        <f>IF('Data · Indices'!E126="","",IF('Data · Indices'!E126&lt;=t_CPI_1,3,IF('Data · Indices'!E126&lt;=t_CPI_2,2,1)))</f>
        <v>3</v>
      </c>
      <c r="P126" s="11">
        <f>IF('Data · Indices'!F126="","",IF('Data · Indices'!F126&lt;=t_GTI_1,1,IF('Data · Indices'!F126&lt;=t_GTI_2,2,3)))</f>
        <v>1</v>
      </c>
      <c r="Q126" s="11">
        <f>IF('Data · Indices'!G126="","",IF('Data · Indices'!G126&lt;t_WGI_1,3,IF('Data · Indices'!G126&lt;t_WGI_2,2,1)))</f>
        <v>3</v>
      </c>
      <c r="R126" s="11">
        <f t="shared" si="11"/>
        <v>80</v>
      </c>
      <c r="S126" s="15" t="s">
        <v>563</v>
      </c>
      <c r="T126" s="30"/>
      <c r="U126" s="36"/>
    </row>
    <row r="127" spans="1:21" x14ac:dyDescent="0.2">
      <c r="A127" s="19" t="s">
        <v>564</v>
      </c>
      <c r="B127" s="19" t="s">
        <v>565</v>
      </c>
      <c r="C127" s="37" t="s">
        <v>566</v>
      </c>
      <c r="D127" s="20" t="str">
        <f t="shared" si="6"/>
        <v>High Risk</v>
      </c>
      <c r="E127" s="38" t="str">
        <f>IF(SUM('Data · Lists'!C127:F127)&gt;0,"Blacklist — "&amp;TRIM(IF('Data · Lists'!C127=1,"FATF blacklist; ","")&amp;IF('Data · Lists'!D127=1,"UN sanctions; ","")&amp;IF('Data · Lists'!E127=1,"home-jurisdiction sanctions; ","")&amp;IF('Data · Lists'!F127=1,"internal blacklist","")),IF(SUM('Data · Lists'!G127:L127)&gt;0,"Auto-High — "&amp;TRIM(IF('Data · Lists'!G127=1,"FATF greylist; ","")&amp;IF('Data · Lists'!H127=1,"EU high-risk; ","")&amp;IF('Data · Lists'!I127=1,"EU sanctions; ","")&amp;IF('Data · Lists'!J127=1,"UK sanctions; ","")&amp;IF('Data · Lists'!K127=1,"OFAC; ","")&amp;IF('Data · Lists'!L127=1,"Canada sanctions","")),IF(J127=0,"No index data — Manual Review",IF(K127&lt;cov_min,"Coverage below minimum — Manual Review","Index-based"&amp;IF(J127=1," (single indicator, raised one level)","")&amp;IF('Data · Lists'!M127=1," + offshore floor","")))))</f>
        <v>Auto-High — FATF greylist; EU high-risk;</v>
      </c>
      <c r="F127" s="38" t="str">
        <f t="shared" si="7"/>
        <v>EDD, enhanced ongoing monitoring, management approval to onboard or continue.</v>
      </c>
      <c r="G127" s="21"/>
      <c r="H127" s="39"/>
      <c r="I127" s="21" t="str">
        <f>IF(SUM('Data · Lists'!C127:F127)&gt;0,"Blacklist",IF(SUM('Data · Lists'!G127:L127)&gt;0,"High Risk",IF(J127=0,"Manual Review",IF(K127&lt;cov_min,"Manual Review",INDEX(Cfg_Ratings,MIN(3,MAX(IF('Data · Lists'!M127=1,off_floor,1),IF(J127=1,IF(L127&lt;band_L,1,IF(L127&lt;band_M,2,3))+1,IF(L127&lt;band_L,1,IF(L127&lt;band_M,2,3))))))))))</f>
        <v>High Risk</v>
      </c>
      <c r="J127" s="21">
        <f t="shared" si="8"/>
        <v>4</v>
      </c>
      <c r="K127" s="22">
        <f t="shared" si="9"/>
        <v>0.8</v>
      </c>
      <c r="L127" s="23">
        <f t="shared" si="10"/>
        <v>2.5</v>
      </c>
      <c r="M127" s="21">
        <f>IF('Data · Indices'!C127="","",IF('Data · Indices'!C127&lt;=t_Basel_1,1,IF('Data · Indices'!C127&lt;=t_Basel_2,2,3)))</f>
        <v>3</v>
      </c>
      <c r="N127" s="21" t="str">
        <f>IF('Data · Indices'!D127="","",IF('Data · Indices'!D127&lt;=t_FSI_1,1,IF('Data · Indices'!D127&lt;=t_FSI_2,2,3)))</f>
        <v/>
      </c>
      <c r="O127" s="21">
        <f>IF('Data · Indices'!E127="","",IF('Data · Indices'!E127&lt;=t_CPI_1,3,IF('Data · Indices'!E127&lt;=t_CPI_2,2,1)))</f>
        <v>3</v>
      </c>
      <c r="P127" s="21">
        <f>IF('Data · Indices'!F127="","",IF('Data · Indices'!F127&lt;=t_GTI_1,1,IF('Data · Indices'!F127&lt;=t_GTI_2,2,3)))</f>
        <v>1</v>
      </c>
      <c r="Q127" s="21">
        <f>IF('Data · Indices'!G127="","",IF('Data · Indices'!G127&lt;t_WGI_1,3,IF('Data · Indices'!G127&lt;t_WGI_2,2,1)))</f>
        <v>2</v>
      </c>
      <c r="R127" s="21">
        <f t="shared" si="11"/>
        <v>80</v>
      </c>
      <c r="S127" s="19" t="s">
        <v>567</v>
      </c>
      <c r="T127" s="38"/>
      <c r="U127" s="39"/>
    </row>
    <row r="128" spans="1:21" x14ac:dyDescent="0.2">
      <c r="A128" s="15" t="s">
        <v>568</v>
      </c>
      <c r="B128" s="15" t="s">
        <v>569</v>
      </c>
      <c r="C128" s="35" t="s">
        <v>570</v>
      </c>
      <c r="D128" s="16" t="str">
        <f t="shared" si="6"/>
        <v>Low Risk</v>
      </c>
      <c r="E128" s="30" t="str">
        <f>IF(SUM('Data · Lists'!C128:F128)&gt;0,"Blacklist — "&amp;TRIM(IF('Data · Lists'!C128=1,"FATF blacklist; ","")&amp;IF('Data · Lists'!D128=1,"UN sanctions; ","")&amp;IF('Data · Lists'!E128=1,"home-jurisdiction sanctions; ","")&amp;IF('Data · Lists'!F128=1,"internal blacklist","")),IF(SUM('Data · Lists'!G128:L128)&gt;0,"Auto-High — "&amp;TRIM(IF('Data · Lists'!G128=1,"FATF greylist; ","")&amp;IF('Data · Lists'!H128=1,"EU high-risk; ","")&amp;IF('Data · Lists'!I128=1,"EU sanctions; ","")&amp;IF('Data · Lists'!J128=1,"UK sanctions; ","")&amp;IF('Data · Lists'!K128=1,"OFAC; ","")&amp;IF('Data · Lists'!L128=1,"Canada sanctions","")),IF(J128=0,"No index data — Manual Review",IF(K128&lt;cov_min,"Coverage below minimum — Manual Review","Index-based"&amp;IF(J128=1," (single indicator, raised one level)","")&amp;IF('Data · Lists'!M128=1," + offshore floor","")))))</f>
        <v>Index-based</v>
      </c>
      <c r="F128" s="30" t="str">
        <f t="shared" si="7"/>
        <v>Simplified measures where permitted, subject to Compliance confirmation.</v>
      </c>
      <c r="G128" s="11"/>
      <c r="H128" s="36"/>
      <c r="I128" s="11" t="str">
        <f>IF(SUM('Data · Lists'!C128:F128)&gt;0,"Blacklist",IF(SUM('Data · Lists'!G128:L128)&gt;0,"High Risk",IF(J128=0,"Manual Review",IF(K128&lt;cov_min,"Manual Review",INDEX(Cfg_Ratings,MIN(3,MAX(IF('Data · Lists'!M128=1,off_floor,1),IF(J128=1,IF(L128&lt;band_L,1,IF(L128&lt;band_M,2,3))+1,IF(L128&lt;band_L,1,IF(L128&lt;band_M,2,3))))))))))</f>
        <v>Low Risk</v>
      </c>
      <c r="J128" s="11">
        <f t="shared" si="8"/>
        <v>5</v>
      </c>
      <c r="K128" s="17">
        <f t="shared" si="9"/>
        <v>1</v>
      </c>
      <c r="L128" s="18">
        <f t="shared" si="10"/>
        <v>1.4</v>
      </c>
      <c r="M128" s="11">
        <f>IF('Data · Indices'!C128="","",IF('Data · Indices'!C128&lt;=t_Basel_1,1,IF('Data · Indices'!C128&lt;=t_Basel_2,2,3)))</f>
        <v>2</v>
      </c>
      <c r="N128" s="11">
        <f>IF('Data · Indices'!D128="","",IF('Data · Indices'!D128&lt;=t_FSI_1,1,IF('Data · Indices'!D128&lt;=t_FSI_2,2,3)))</f>
        <v>1</v>
      </c>
      <c r="O128" s="11">
        <f>IF('Data · Indices'!E128="","",IF('Data · Indices'!E128&lt;=t_CPI_1,3,IF('Data · Indices'!E128&lt;=t_CPI_2,2,1)))</f>
        <v>1</v>
      </c>
      <c r="P128" s="11">
        <f>IF('Data · Indices'!F128="","",IF('Data · Indices'!F128&lt;=t_GTI_1,1,IF('Data · Indices'!F128&lt;=t_GTI_2,2,3)))</f>
        <v>1</v>
      </c>
      <c r="Q128" s="11">
        <f>IF('Data · Indices'!G128="","",IF('Data · Indices'!G128&lt;t_WGI_1,3,IF('Data · Indices'!G128&lt;t_WGI_2,2,1)))</f>
        <v>1</v>
      </c>
      <c r="R128" s="11">
        <f t="shared" si="11"/>
        <v>100</v>
      </c>
      <c r="S128" s="15" t="s">
        <v>571</v>
      </c>
      <c r="T128" s="30"/>
      <c r="U128" s="36"/>
    </row>
    <row r="129" spans="1:21" x14ac:dyDescent="0.2">
      <c r="A129" s="19" t="s">
        <v>572</v>
      </c>
      <c r="B129" s="19" t="s">
        <v>573</v>
      </c>
      <c r="C129" s="37" t="s">
        <v>574</v>
      </c>
      <c r="D129" s="20" t="str">
        <f t="shared" si="6"/>
        <v>High Risk</v>
      </c>
      <c r="E129" s="38" t="str">
        <f>IF(SUM('Data · Lists'!C129:F129)&gt;0,"Blacklist — "&amp;TRIM(IF('Data · Lists'!C129=1,"FATF blacklist; ","")&amp;IF('Data · Lists'!D129=1,"UN sanctions; ","")&amp;IF('Data · Lists'!E129=1,"home-jurisdiction sanctions; ","")&amp;IF('Data · Lists'!F129=1,"internal blacklist","")),IF(SUM('Data · Lists'!G129:L129)&gt;0,"Auto-High — "&amp;TRIM(IF('Data · Lists'!G129=1,"FATF greylist; ","")&amp;IF('Data · Lists'!H129=1,"EU high-risk; ","")&amp;IF('Data · Lists'!I129=1,"EU sanctions; ","")&amp;IF('Data · Lists'!J129=1,"UK sanctions; ","")&amp;IF('Data · Lists'!K129=1,"OFAC; ","")&amp;IF('Data · Lists'!L129=1,"Canada sanctions","")),IF(J129=0,"No index data — Manual Review",IF(K129&lt;cov_min,"Coverage below minimum — Manual Review","Index-based"&amp;IF(J129=1," (single indicator, raised one level)","")&amp;IF('Data · Lists'!M129=1," + offshore floor","")))))</f>
        <v>Auto-High — FATF greylist; EU high-risk;</v>
      </c>
      <c r="F129" s="38" t="str">
        <f t="shared" si="7"/>
        <v>EDD, enhanced ongoing monitoring, management approval to onboard or continue.</v>
      </c>
      <c r="G129" s="21"/>
      <c r="H129" s="39"/>
      <c r="I129" s="21" t="str">
        <f>IF(SUM('Data · Lists'!C129:F129)&gt;0,"Blacklist",IF(SUM('Data · Lists'!G129:L129)&gt;0,"High Risk",IF(J129=0,"Manual Review",IF(K129&lt;cov_min,"Manual Review",INDEX(Cfg_Ratings,MIN(3,MAX(IF('Data · Lists'!M129=1,off_floor,1),IF(J129=1,IF(L129&lt;band_L,1,IF(L129&lt;band_M,2,3))+1,IF(L129&lt;band_L,1,IF(L129&lt;band_M,2,3))))))))))</f>
        <v>High Risk</v>
      </c>
      <c r="J129" s="21">
        <f t="shared" si="8"/>
        <v>5</v>
      </c>
      <c r="K129" s="22">
        <f t="shared" si="9"/>
        <v>1</v>
      </c>
      <c r="L129" s="23">
        <f t="shared" si="10"/>
        <v>2.1</v>
      </c>
      <c r="M129" s="21">
        <f>IF('Data · Indices'!C129="","",IF('Data · Indices'!C129&lt;=t_Basel_1,1,IF('Data · Indices'!C129&lt;=t_Basel_2,2,3)))</f>
        <v>2</v>
      </c>
      <c r="N129" s="21">
        <f>IF('Data · Indices'!D129="","",IF('Data · Indices'!D129&lt;=t_FSI_1,1,IF('Data · Indices'!D129&lt;=t_FSI_2,2,3)))</f>
        <v>2</v>
      </c>
      <c r="O129" s="21">
        <f>IF('Data · Indices'!E129="","",IF('Data · Indices'!E129&lt;=t_CPI_1,3,IF('Data · Indices'!E129&lt;=t_CPI_2,2,1)))</f>
        <v>3</v>
      </c>
      <c r="P129" s="21">
        <f>IF('Data · Indices'!F129="","",IF('Data · Indices'!F129&lt;=t_GTI_1,1,IF('Data · Indices'!F129&lt;=t_GTI_2,2,3)))</f>
        <v>1</v>
      </c>
      <c r="Q129" s="21">
        <f>IF('Data · Indices'!G129="","",IF('Data · Indices'!G129&lt;t_WGI_1,3,IF('Data · Indices'!G129&lt;t_WGI_2,2,1)))</f>
        <v>3</v>
      </c>
      <c r="R129" s="21">
        <f t="shared" si="11"/>
        <v>100</v>
      </c>
      <c r="S129" s="19" t="s">
        <v>575</v>
      </c>
      <c r="T129" s="38"/>
      <c r="U129" s="39"/>
    </row>
    <row r="130" spans="1:21" x14ac:dyDescent="0.2">
      <c r="A130" s="15" t="s">
        <v>576</v>
      </c>
      <c r="B130" s="15" t="s">
        <v>577</v>
      </c>
      <c r="C130" s="35" t="s">
        <v>578</v>
      </c>
      <c r="D130" s="16" t="str">
        <f t="shared" si="6"/>
        <v>High Risk</v>
      </c>
      <c r="E130" s="30" t="str">
        <f>IF(SUM('Data · Lists'!C130:F130)&gt;0,"Blacklist — "&amp;TRIM(IF('Data · Lists'!C130=1,"FATF blacklist; ","")&amp;IF('Data · Lists'!D130=1,"UN sanctions; ","")&amp;IF('Data · Lists'!E130=1,"home-jurisdiction sanctions; ","")&amp;IF('Data · Lists'!F130=1,"internal blacklist","")),IF(SUM('Data · Lists'!G130:L130)&gt;0,"Auto-High — "&amp;TRIM(IF('Data · Lists'!G130=1,"FATF greylist; ","")&amp;IF('Data · Lists'!H130=1,"EU high-risk; ","")&amp;IF('Data · Lists'!I130=1,"EU sanctions; ","")&amp;IF('Data · Lists'!J130=1,"UK sanctions; ","")&amp;IF('Data · Lists'!K130=1,"OFAC; ","")&amp;IF('Data · Lists'!L130=1,"Canada sanctions","")),IF(J130=0,"No index data — Manual Review",IF(K130&lt;cov_min,"Coverage below minimum — Manual Review","Index-based"&amp;IF(J130=1," (single indicator, raised one level)","")&amp;IF('Data · Lists'!M130=1," + offshore floor","")))))</f>
        <v>Index-based</v>
      </c>
      <c r="F130" s="30" t="str">
        <f t="shared" si="7"/>
        <v>EDD, enhanced ongoing monitoring, management approval to onboard or continue.</v>
      </c>
      <c r="G130" s="11"/>
      <c r="H130" s="36"/>
      <c r="I130" s="11" t="str">
        <f>IF(SUM('Data · Lists'!C130:F130)&gt;0,"Blacklist",IF(SUM('Data · Lists'!G130:L130)&gt;0,"High Risk",IF(J130=0,"Manual Review",IF(K130&lt;cov_min,"Manual Review",INDEX(Cfg_Ratings,MIN(3,MAX(IF('Data · Lists'!M130=1,off_floor,1),IF(J130=1,IF(L130&lt;band_L,1,IF(L130&lt;band_M,2,3))+1,IF(L130&lt;band_L,1,IF(L130&lt;band_M,2,3))))))))))</f>
        <v>High Risk</v>
      </c>
      <c r="J130" s="11">
        <f t="shared" si="8"/>
        <v>4</v>
      </c>
      <c r="K130" s="17">
        <f t="shared" si="9"/>
        <v>0.8</v>
      </c>
      <c r="L130" s="18">
        <f t="shared" si="10"/>
        <v>2.5</v>
      </c>
      <c r="M130" s="11">
        <f>IF('Data · Indices'!C130="","",IF('Data · Indices'!C130&lt;=t_Basel_1,1,IF('Data · Indices'!C130&lt;=t_Basel_2,2,3)))</f>
        <v>3</v>
      </c>
      <c r="N130" s="11" t="str">
        <f>IF('Data · Indices'!D130="","",IF('Data · Indices'!D130&lt;=t_FSI_1,1,IF('Data · Indices'!D130&lt;=t_FSI_2,2,3)))</f>
        <v/>
      </c>
      <c r="O130" s="11">
        <f>IF('Data · Indices'!E130="","",IF('Data · Indices'!E130&lt;=t_CPI_1,3,IF('Data · Indices'!E130&lt;=t_CPI_2,2,1)))</f>
        <v>3</v>
      </c>
      <c r="P130" s="11">
        <f>IF('Data · Indices'!F130="","",IF('Data · Indices'!F130&lt;=t_GTI_1,1,IF('Data · Indices'!F130&lt;=t_GTI_2,2,3)))</f>
        <v>1</v>
      </c>
      <c r="Q130" s="11">
        <f>IF('Data · Indices'!G130="","",IF('Data · Indices'!G130&lt;t_WGI_1,3,IF('Data · Indices'!G130&lt;t_WGI_2,2,1)))</f>
        <v>2</v>
      </c>
      <c r="R130" s="11">
        <f t="shared" si="11"/>
        <v>80</v>
      </c>
      <c r="S130" s="15" t="s">
        <v>579</v>
      </c>
      <c r="T130" s="30"/>
      <c r="U130" s="36"/>
    </row>
    <row r="131" spans="1:21" x14ac:dyDescent="0.2">
      <c r="A131" s="19" t="s">
        <v>580</v>
      </c>
      <c r="B131" s="19" t="s">
        <v>581</v>
      </c>
      <c r="C131" s="37" t="s">
        <v>582</v>
      </c>
      <c r="D131" s="20" t="str">
        <f t="shared" si="6"/>
        <v>High Risk</v>
      </c>
      <c r="E131" s="38" t="str">
        <f>IF(SUM('Data · Lists'!C131:F131)&gt;0,"Blacklist — "&amp;TRIM(IF('Data · Lists'!C131=1,"FATF blacklist; ","")&amp;IF('Data · Lists'!D131=1,"UN sanctions; ","")&amp;IF('Data · Lists'!E131=1,"home-jurisdiction sanctions; ","")&amp;IF('Data · Lists'!F131=1,"internal blacklist","")),IF(SUM('Data · Lists'!G131:L131)&gt;0,"Auto-High — "&amp;TRIM(IF('Data · Lists'!G131=1,"FATF greylist; ","")&amp;IF('Data · Lists'!H131=1,"EU high-risk; ","")&amp;IF('Data · Lists'!I131=1,"EU sanctions; ","")&amp;IF('Data · Lists'!J131=1,"UK sanctions; ","")&amp;IF('Data · Lists'!K131=1,"OFAC; ","")&amp;IF('Data · Lists'!L131=1,"Canada sanctions","")),IF(J131=0,"No index data — Manual Review",IF(K131&lt;cov_min,"Coverage below minimum — Manual Review","Index-based"&amp;IF(J131=1," (single indicator, raised one level)","")&amp;IF('Data · Lists'!M131=1," + offshore floor","")))))</f>
        <v>Index-based + offshore floor</v>
      </c>
      <c r="F131" s="38" t="str">
        <f t="shared" si="7"/>
        <v>EDD, enhanced ongoing monitoring, management approval to onboard or continue.</v>
      </c>
      <c r="G131" s="21"/>
      <c r="H131" s="39"/>
      <c r="I131" s="21" t="str">
        <f>IF(SUM('Data · Lists'!C131:F131)&gt;0,"Blacklist",IF(SUM('Data · Lists'!G131:L131)&gt;0,"High Risk",IF(J131=0,"Manual Review",IF(K131&lt;cov_min,"Manual Review",INDEX(Cfg_Ratings,MIN(3,MAX(IF('Data · Lists'!M131=1,off_floor,1),IF(J131=1,IF(L131&lt;band_L,1,IF(L131&lt;band_M,2,3))+1,IF(L131&lt;band_L,1,IF(L131&lt;band_M,2,3))))))))))</f>
        <v>High Risk</v>
      </c>
      <c r="J131" s="21">
        <f t="shared" si="8"/>
        <v>5</v>
      </c>
      <c r="K131" s="22">
        <f t="shared" si="9"/>
        <v>1</v>
      </c>
      <c r="L131" s="23">
        <f t="shared" si="10"/>
        <v>2.6</v>
      </c>
      <c r="M131" s="21">
        <f>IF('Data · Indices'!C131="","",IF('Data · Indices'!C131&lt;=t_Basel_1,1,IF('Data · Indices'!C131&lt;=t_Basel_2,2,3)))</f>
        <v>3</v>
      </c>
      <c r="N131" s="21">
        <f>IF('Data · Indices'!D131="","",IF('Data · Indices'!D131&lt;=t_FSI_1,1,IF('Data · Indices'!D131&lt;=t_FSI_2,2,3)))</f>
        <v>3</v>
      </c>
      <c r="O131" s="21">
        <f>IF('Data · Indices'!E131="","",IF('Data · Indices'!E131&lt;=t_CPI_1,3,IF('Data · Indices'!E131&lt;=t_CPI_2,2,1)))</f>
        <v>3</v>
      </c>
      <c r="P131" s="21">
        <f>IF('Data · Indices'!F131="","",IF('Data · Indices'!F131&lt;=t_GTI_1,1,IF('Data · Indices'!F131&lt;=t_GTI_2,2,3)))</f>
        <v>1</v>
      </c>
      <c r="Q131" s="21">
        <f>IF('Data · Indices'!G131="","",IF('Data · Indices'!G131&lt;t_WGI_1,3,IF('Data · Indices'!G131&lt;t_WGI_2,2,1)))</f>
        <v>2</v>
      </c>
      <c r="R131" s="21">
        <f t="shared" si="11"/>
        <v>100</v>
      </c>
      <c r="S131" s="19" t="s">
        <v>583</v>
      </c>
      <c r="T131" s="38"/>
      <c r="U131" s="39"/>
    </row>
    <row r="132" spans="1:21" x14ac:dyDescent="0.2">
      <c r="A132" s="15" t="s">
        <v>584</v>
      </c>
      <c r="B132" s="15" t="s">
        <v>585</v>
      </c>
      <c r="C132" s="35" t="s">
        <v>586</v>
      </c>
      <c r="D132" s="16" t="str">
        <f t="shared" si="6"/>
        <v>Manual Review</v>
      </c>
      <c r="E132" s="30" t="str">
        <f>IF(SUM('Data · Lists'!C132:F132)&gt;0,"Blacklist — "&amp;TRIM(IF('Data · Lists'!C132=1,"FATF blacklist; ","")&amp;IF('Data · Lists'!D132=1,"UN sanctions; ","")&amp;IF('Data · Lists'!E132=1,"home-jurisdiction sanctions; ","")&amp;IF('Data · Lists'!F132=1,"internal blacklist","")),IF(SUM('Data · Lists'!G132:L132)&gt;0,"Auto-High — "&amp;TRIM(IF('Data · Lists'!G132=1,"FATF greylist; ","")&amp;IF('Data · Lists'!H132=1,"EU high-risk; ","")&amp;IF('Data · Lists'!I132=1,"EU sanctions; ","")&amp;IF('Data · Lists'!J132=1,"UK sanctions; ","")&amp;IF('Data · Lists'!K132=1,"OFAC; ","")&amp;IF('Data · Lists'!L132=1,"Canada sanctions","")),IF(J132=0,"No index data — Manual Review",IF(K132&lt;cov_min,"Coverage below minimum — Manual Review","Index-based"&amp;IF(J132=1," (single indicator, raised one level)","")&amp;IF('Data · Lists'!M132=1," + offshore floor","")))))</f>
        <v>Coverage below minimum — Manual Review</v>
      </c>
      <c r="F132" s="30" t="str">
        <f t="shared" si="7"/>
        <v>No automatic rating. Compliance must determine and document the rating.</v>
      </c>
      <c r="G132" s="11"/>
      <c r="H132" s="36"/>
      <c r="I132" s="11" t="str">
        <f>IF(SUM('Data · Lists'!C132:F132)&gt;0,"Blacklist",IF(SUM('Data · Lists'!G132:L132)&gt;0,"High Risk",IF(J132=0,"Manual Review",IF(K132&lt;cov_min,"Manual Review",INDEX(Cfg_Ratings,MIN(3,MAX(IF('Data · Lists'!M132=1,off_floor,1),IF(J132=1,IF(L132&lt;band_L,1,IF(L132&lt;band_M,2,3))+1,IF(L132&lt;band_L,1,IF(L132&lt;band_M,2,3))))))))))</f>
        <v>Manual Review</v>
      </c>
      <c r="J132" s="11">
        <f t="shared" si="8"/>
        <v>3</v>
      </c>
      <c r="K132" s="17">
        <f t="shared" si="9"/>
        <v>0.4</v>
      </c>
      <c r="L132" s="18">
        <f t="shared" si="10"/>
        <v>2.25</v>
      </c>
      <c r="M132" s="11" t="str">
        <f>IF('Data · Indices'!C132="","",IF('Data · Indices'!C132&lt;=t_Basel_1,1,IF('Data · Indices'!C132&lt;=t_Basel_2,2,3)))</f>
        <v/>
      </c>
      <c r="N132" s="11" t="str">
        <f>IF('Data · Indices'!D132="","",IF('Data · Indices'!D132&lt;=t_FSI_1,1,IF('Data · Indices'!D132&lt;=t_FSI_2,2,3)))</f>
        <v/>
      </c>
      <c r="O132" s="11">
        <f>IF('Data · Indices'!E132="","",IF('Data · Indices'!E132&lt;=t_CPI_1,3,IF('Data · Indices'!E132&lt;=t_CPI_2,2,1)))</f>
        <v>3</v>
      </c>
      <c r="P132" s="11">
        <f>IF('Data · Indices'!F132="","",IF('Data · Indices'!F132&lt;=t_GTI_1,1,IF('Data · Indices'!F132&lt;=t_GTI_2,2,3)))</f>
        <v>1</v>
      </c>
      <c r="Q132" s="11">
        <f>IF('Data · Indices'!G132="","",IF('Data · Indices'!G132&lt;t_WGI_1,3,IF('Data · Indices'!G132&lt;t_WGI_2,2,1)))</f>
        <v>3</v>
      </c>
      <c r="R132" s="11">
        <f t="shared" si="11"/>
        <v>40</v>
      </c>
      <c r="S132" s="15" t="s">
        <v>587</v>
      </c>
      <c r="T132" s="30"/>
      <c r="U132" s="36"/>
    </row>
    <row r="133" spans="1:21" x14ac:dyDescent="0.2">
      <c r="A133" s="19" t="s">
        <v>588</v>
      </c>
      <c r="B133" s="19" t="s">
        <v>589</v>
      </c>
      <c r="C133" s="37" t="s">
        <v>590</v>
      </c>
      <c r="D133" s="20" t="str">
        <f t="shared" si="6"/>
        <v>Medium Risk</v>
      </c>
      <c r="E133" s="38" t="str">
        <f>IF(SUM('Data · Lists'!C133:F133)&gt;0,"Blacklist — "&amp;TRIM(IF('Data · Lists'!C133=1,"FATF blacklist; ","")&amp;IF('Data · Lists'!D133=1,"UN sanctions; ","")&amp;IF('Data · Lists'!E133=1,"home-jurisdiction sanctions; ","")&amp;IF('Data · Lists'!F133=1,"internal blacklist","")),IF(SUM('Data · Lists'!G133:L133)&gt;0,"Auto-High — "&amp;TRIM(IF('Data · Lists'!G133=1,"FATF greylist; ","")&amp;IF('Data · Lists'!H133=1,"EU high-risk; ","")&amp;IF('Data · Lists'!I133=1,"EU sanctions; ","")&amp;IF('Data · Lists'!J133=1,"UK sanctions; ","")&amp;IF('Data · Lists'!K133=1,"OFAC; ","")&amp;IF('Data · Lists'!L133=1,"Canada sanctions","")),IF(J133=0,"No index data — Manual Review",IF(K133&lt;cov_min,"Coverage below minimum — Manual Review","Index-based"&amp;IF(J133=1," (single indicator, raised one level)","")&amp;IF('Data · Lists'!M133=1," + offshore floor","")))))</f>
        <v>Index-based + offshore floor</v>
      </c>
      <c r="F133" s="38" t="str">
        <f t="shared" si="7"/>
        <v>Standard CDD with awareness of contextual factors.</v>
      </c>
      <c r="G133" s="21"/>
      <c r="H133" s="39"/>
      <c r="I133" s="21" t="str">
        <f>IF(SUM('Data · Lists'!C133:F133)&gt;0,"Blacklist",IF(SUM('Data · Lists'!G133:L133)&gt;0,"High Risk",IF(J133=0,"Manual Review",IF(K133&lt;cov_min,"Manual Review",INDEX(Cfg_Ratings,MIN(3,MAX(IF('Data · Lists'!M133=1,off_floor,1),IF(J133=1,IF(L133&lt;band_L,1,IF(L133&lt;band_M,2,3))+1,IF(L133&lt;band_L,1,IF(L133&lt;band_M,2,3))))))))))</f>
        <v>Medium Risk</v>
      </c>
      <c r="J133" s="21">
        <f t="shared" si="8"/>
        <v>3</v>
      </c>
      <c r="K133" s="22">
        <f t="shared" si="9"/>
        <v>0.7</v>
      </c>
      <c r="L133" s="23">
        <f t="shared" si="10"/>
        <v>2.1428571428571428</v>
      </c>
      <c r="M133" s="21">
        <f>IF('Data · Indices'!C133="","",IF('Data · Indices'!C133&lt;=t_Basel_1,1,IF('Data · Indices'!C133&lt;=t_Basel_2,2,3)))</f>
        <v>2</v>
      </c>
      <c r="N133" s="21">
        <f>IF('Data · Indices'!D133="","",IF('Data · Indices'!D133&lt;=t_FSI_1,1,IF('Data · Indices'!D133&lt;=t_FSI_2,2,3)))</f>
        <v>3</v>
      </c>
      <c r="O133" s="21" t="str">
        <f>IF('Data · Indices'!E133="","",IF('Data · Indices'!E133&lt;=t_CPI_1,3,IF('Data · Indices'!E133&lt;=t_CPI_2,2,1)))</f>
        <v/>
      </c>
      <c r="P133" s="21" t="str">
        <f>IF('Data · Indices'!F133="","",IF('Data · Indices'!F133&lt;=t_GTI_1,1,IF('Data · Indices'!F133&lt;=t_GTI_2,2,3)))</f>
        <v/>
      </c>
      <c r="Q133" s="21">
        <f>IF('Data · Indices'!G133="","",IF('Data · Indices'!G133&lt;t_WGI_1,3,IF('Data · Indices'!G133&lt;t_WGI_2,2,1)))</f>
        <v>1</v>
      </c>
      <c r="R133" s="21">
        <f t="shared" si="11"/>
        <v>70</v>
      </c>
      <c r="S133" s="19" t="s">
        <v>591</v>
      </c>
      <c r="T133" s="38"/>
      <c r="U133" s="39"/>
    </row>
    <row r="134" spans="1:21" x14ac:dyDescent="0.2">
      <c r="A134" s="15" t="s">
        <v>592</v>
      </c>
      <c r="B134" s="15" t="s">
        <v>593</v>
      </c>
      <c r="C134" s="35" t="s">
        <v>594</v>
      </c>
      <c r="D134" s="16" t="str">
        <f t="shared" ref="D134:D197" si="12">IF(G134="",I134,G134)</f>
        <v>Low Risk</v>
      </c>
      <c r="E134" s="30" t="str">
        <f>IF(SUM('Data · Lists'!C134:F134)&gt;0,"Blacklist — "&amp;TRIM(IF('Data · Lists'!C134=1,"FATF blacklist; ","")&amp;IF('Data · Lists'!D134=1,"UN sanctions; ","")&amp;IF('Data · Lists'!E134=1,"home-jurisdiction sanctions; ","")&amp;IF('Data · Lists'!F134=1,"internal blacklist","")),IF(SUM('Data · Lists'!G134:L134)&gt;0,"Auto-High — "&amp;TRIM(IF('Data · Lists'!G134=1,"FATF greylist; ","")&amp;IF('Data · Lists'!H134=1,"EU high-risk; ","")&amp;IF('Data · Lists'!I134=1,"EU sanctions; ","")&amp;IF('Data · Lists'!J134=1,"UK sanctions; ","")&amp;IF('Data · Lists'!K134=1,"OFAC; ","")&amp;IF('Data · Lists'!L134=1,"Canada sanctions","")),IF(J134=0,"No index data — Manual Review",IF(K134&lt;cov_min,"Coverage below minimum — Manual Review","Index-based"&amp;IF(J134=1," (single indicator, raised one level)","")&amp;IF('Data · Lists'!M134=1," + offshore floor","")))))</f>
        <v>Index-based</v>
      </c>
      <c r="F134" s="30" t="str">
        <f t="shared" ref="F134:F197" si="13">IFERROR(INDEX(Cfg_Measures,MATCH(D134,Cfg_RateList,0)),"")</f>
        <v>Simplified measures where permitted, subject to Compliance confirmation.</v>
      </c>
      <c r="G134" s="11"/>
      <c r="H134" s="36"/>
      <c r="I134" s="11" t="str">
        <f>IF(SUM('Data · Lists'!C134:F134)&gt;0,"Blacklist",IF(SUM('Data · Lists'!G134:L134)&gt;0,"High Risk",IF(J134=0,"Manual Review",IF(K134&lt;cov_min,"Manual Review",INDEX(Cfg_Ratings,MIN(3,MAX(IF('Data · Lists'!M134=1,off_floor,1),IF(J134=1,IF(L134&lt;band_L,1,IF(L134&lt;band_M,2,3))+1,IF(L134&lt;band_L,1,IF(L134&lt;band_M,2,3))))))))))</f>
        <v>Low Risk</v>
      </c>
      <c r="J134" s="11">
        <f t="shared" ref="J134:J197" si="14">COUNT(M134:Q134)</f>
        <v>5</v>
      </c>
      <c r="K134" s="17">
        <f t="shared" ref="K134:K197" si="15">IF(w_Total=0,0,R134/w_Total)</f>
        <v>1</v>
      </c>
      <c r="L134" s="18">
        <f t="shared" ref="L134:L197" si="16">IF(R134=0,"",(IF(M134="",0,M134*w_Basel)+IF(N134="",0,N134*w_FSI)+IF(O134="",0,O134*w_CPI)+IF(P134="",0,P134*w_GTI)+IF(Q134="",0,Q134*w_WGI))/R134)</f>
        <v>1.4</v>
      </c>
      <c r="M134" s="11">
        <f>IF('Data · Indices'!C134="","",IF('Data · Indices'!C134&lt;=t_Basel_1,1,IF('Data · Indices'!C134&lt;=t_Basel_2,2,3)))</f>
        <v>2</v>
      </c>
      <c r="N134" s="11">
        <f>IF('Data · Indices'!D134="","",IF('Data · Indices'!D134&lt;=t_FSI_1,1,IF('Data · Indices'!D134&lt;=t_FSI_2,2,3)))</f>
        <v>1</v>
      </c>
      <c r="O134" s="11">
        <f>IF('Data · Indices'!E134="","",IF('Data · Indices'!E134&lt;=t_CPI_1,3,IF('Data · Indices'!E134&lt;=t_CPI_2,2,1)))</f>
        <v>1</v>
      </c>
      <c r="P134" s="11">
        <f>IF('Data · Indices'!F134="","",IF('Data · Indices'!F134&lt;=t_GTI_1,1,IF('Data · Indices'!F134&lt;=t_GTI_2,2,3)))</f>
        <v>1</v>
      </c>
      <c r="Q134" s="11">
        <f>IF('Data · Indices'!G134="","",IF('Data · Indices'!G134&lt;t_WGI_1,3,IF('Data · Indices'!G134&lt;t_WGI_2,2,1)))</f>
        <v>1</v>
      </c>
      <c r="R134" s="11">
        <f t="shared" ref="R134:R197" si="17">IF(M134="",0,w_Basel)+IF(N134="",0,w_FSI)+IF(O134="",0,w_CPI)+IF(P134="",0,w_GTI)+IF(Q134="",0,w_WGI)</f>
        <v>100</v>
      </c>
      <c r="S134" s="15" t="s">
        <v>595</v>
      </c>
      <c r="T134" s="30"/>
      <c r="U134" s="36"/>
    </row>
    <row r="135" spans="1:21" x14ac:dyDescent="0.2">
      <c r="A135" s="19" t="s">
        <v>596</v>
      </c>
      <c r="B135" s="19" t="s">
        <v>597</v>
      </c>
      <c r="C135" s="37" t="s">
        <v>598</v>
      </c>
      <c r="D135" s="20" t="str">
        <f t="shared" si="12"/>
        <v>Low Risk</v>
      </c>
      <c r="E135" s="38" t="str">
        <f>IF(SUM('Data · Lists'!C135:F135)&gt;0,"Blacklist — "&amp;TRIM(IF('Data · Lists'!C135=1,"FATF blacklist; ","")&amp;IF('Data · Lists'!D135=1,"UN sanctions; ","")&amp;IF('Data · Lists'!E135=1,"home-jurisdiction sanctions; ","")&amp;IF('Data · Lists'!F135=1,"internal blacklist","")),IF(SUM('Data · Lists'!G135:L135)&gt;0,"Auto-High — "&amp;TRIM(IF('Data · Lists'!G135=1,"FATF greylist; ","")&amp;IF('Data · Lists'!H135=1,"EU high-risk; ","")&amp;IF('Data · Lists'!I135=1,"EU sanctions; ","")&amp;IF('Data · Lists'!J135=1,"UK sanctions; ","")&amp;IF('Data · Lists'!K135=1,"OFAC; ","")&amp;IF('Data · Lists'!L135=1,"Canada sanctions","")),IF(J135=0,"No index data — Manual Review",IF(K135&lt;cov_min,"Coverage below minimum — Manual Review","Index-based"&amp;IF(J135=1," (single indicator, raised one level)","")&amp;IF('Data · Lists'!M135=1," + offshore floor","")))))</f>
        <v>Index-based</v>
      </c>
      <c r="F135" s="38" t="str">
        <f t="shared" si="13"/>
        <v>Simplified measures where permitted, subject to Compliance confirmation.</v>
      </c>
      <c r="G135" s="21"/>
      <c r="H135" s="39"/>
      <c r="I135" s="21" t="str">
        <f>IF(SUM('Data · Lists'!C135:F135)&gt;0,"Blacklist",IF(SUM('Data · Lists'!G135:L135)&gt;0,"High Risk",IF(J135=0,"Manual Review",IF(K135&lt;cov_min,"Manual Review",INDEX(Cfg_Ratings,MIN(3,MAX(IF('Data · Lists'!M135=1,off_floor,1),IF(J135=1,IF(L135&lt;band_L,1,IF(L135&lt;band_M,2,3))+1,IF(L135&lt;band_L,1,IF(L135&lt;band_M,2,3))))))))))</f>
        <v>Low Risk</v>
      </c>
      <c r="J135" s="21">
        <f t="shared" si="14"/>
        <v>4</v>
      </c>
      <c r="K135" s="22">
        <f t="shared" si="15"/>
        <v>0.85</v>
      </c>
      <c r="L135" s="23">
        <f t="shared" si="16"/>
        <v>1</v>
      </c>
      <c r="M135" s="21">
        <f>IF('Data · Indices'!C135="","",IF('Data · Indices'!C135&lt;=t_Basel_1,1,IF('Data · Indices'!C135&lt;=t_Basel_2,2,3)))</f>
        <v>1</v>
      </c>
      <c r="N135" s="21">
        <f>IF('Data · Indices'!D135="","",IF('Data · Indices'!D135&lt;=t_FSI_1,1,IF('Data · Indices'!D135&lt;=t_FSI_2,2,3)))</f>
        <v>1</v>
      </c>
      <c r="O135" s="21">
        <f>IF('Data · Indices'!E135="","",IF('Data · Indices'!E135&lt;=t_CPI_1,3,IF('Data · Indices'!E135&lt;=t_CPI_2,2,1)))</f>
        <v>1</v>
      </c>
      <c r="P135" s="21" t="str">
        <f>IF('Data · Indices'!F135="","",IF('Data · Indices'!F135&lt;=t_GTI_1,1,IF('Data · Indices'!F135&lt;=t_GTI_2,2,3)))</f>
        <v/>
      </c>
      <c r="Q135" s="21">
        <f>IF('Data · Indices'!G135="","",IF('Data · Indices'!G135&lt;t_WGI_1,3,IF('Data · Indices'!G135&lt;t_WGI_2,2,1)))</f>
        <v>1</v>
      </c>
      <c r="R135" s="21">
        <f t="shared" si="17"/>
        <v>85</v>
      </c>
      <c r="S135" s="19" t="s">
        <v>599</v>
      </c>
      <c r="T135" s="38"/>
      <c r="U135" s="39"/>
    </row>
    <row r="136" spans="1:21" x14ac:dyDescent="0.2">
      <c r="A136" s="15" t="s">
        <v>600</v>
      </c>
      <c r="B136" s="15" t="s">
        <v>601</v>
      </c>
      <c r="C136" s="35" t="s">
        <v>602</v>
      </c>
      <c r="D136" s="16" t="str">
        <f t="shared" si="12"/>
        <v>Manual Review</v>
      </c>
      <c r="E136" s="30" t="str">
        <f>IF(SUM('Data · Lists'!C136:F136)&gt;0,"Blacklist — "&amp;TRIM(IF('Data · Lists'!C136=1,"FATF blacklist; ","")&amp;IF('Data · Lists'!D136=1,"UN sanctions; ","")&amp;IF('Data · Lists'!E136=1,"home-jurisdiction sanctions; ","")&amp;IF('Data · Lists'!F136=1,"internal blacklist","")),IF(SUM('Data · Lists'!G136:L136)&gt;0,"Auto-High — "&amp;TRIM(IF('Data · Lists'!G136=1,"FATF greylist; ","")&amp;IF('Data · Lists'!H136=1,"EU high-risk; ","")&amp;IF('Data · Lists'!I136=1,"EU sanctions; ","")&amp;IF('Data · Lists'!J136=1,"UK sanctions; ","")&amp;IF('Data · Lists'!K136=1,"OFAC; ","")&amp;IF('Data · Lists'!L136=1,"Canada sanctions","")),IF(J136=0,"No index data — Manual Review",IF(K136&lt;cov_min,"Coverage below minimum — Manual Review","Index-based"&amp;IF(J136=1," (single indicator, raised one level)","")&amp;IF('Data · Lists'!M136=1," + offshore floor","")))))</f>
        <v>Coverage below minimum — Manual Review</v>
      </c>
      <c r="F136" s="30" t="str">
        <f t="shared" si="13"/>
        <v>No automatic rating. Compliance must determine and document the rating.</v>
      </c>
      <c r="G136" s="11"/>
      <c r="H136" s="36"/>
      <c r="I136" s="11" t="str">
        <f>IF(SUM('Data · Lists'!C136:F136)&gt;0,"Blacklist",IF(SUM('Data · Lists'!G136:L136)&gt;0,"High Risk",IF(J136=0,"Manual Review",IF(K136&lt;cov_min,"Manual Review",INDEX(Cfg_Ratings,MIN(3,MAX(IF('Data · Lists'!M136=1,off_floor,1),IF(J136=1,IF(L136&lt;band_L,1,IF(L136&lt;band_M,2,3))+1,IF(L136&lt;band_L,1,IF(L136&lt;band_M,2,3))))))))))</f>
        <v>Manual Review</v>
      </c>
      <c r="J136" s="11">
        <f t="shared" si="14"/>
        <v>2</v>
      </c>
      <c r="K136" s="17">
        <f t="shared" si="15"/>
        <v>0.3</v>
      </c>
      <c r="L136" s="18">
        <f t="shared" si="16"/>
        <v>1.6666666666666667</v>
      </c>
      <c r="M136" s="11" t="str">
        <f>IF('Data · Indices'!C136="","",IF('Data · Indices'!C136&lt;=t_Basel_1,1,IF('Data · Indices'!C136&lt;=t_Basel_2,2,3)))</f>
        <v/>
      </c>
      <c r="N136" s="11">
        <f>IF('Data · Indices'!D136="","",IF('Data · Indices'!D136&lt;=t_FSI_1,1,IF('Data · Indices'!D136&lt;=t_FSI_2,2,3)))</f>
        <v>2</v>
      </c>
      <c r="O136" s="11" t="str">
        <f>IF('Data · Indices'!E136="","",IF('Data · Indices'!E136&lt;=t_CPI_1,3,IF('Data · Indices'!E136&lt;=t_CPI_2,2,1)))</f>
        <v/>
      </c>
      <c r="P136" s="11" t="str">
        <f>IF('Data · Indices'!F136="","",IF('Data · Indices'!F136&lt;=t_GTI_1,1,IF('Data · Indices'!F136&lt;=t_GTI_2,2,3)))</f>
        <v/>
      </c>
      <c r="Q136" s="11">
        <f>IF('Data · Indices'!G136="","",IF('Data · Indices'!G136&lt;t_WGI_1,3,IF('Data · Indices'!G136&lt;t_WGI_2,2,1)))</f>
        <v>1</v>
      </c>
      <c r="R136" s="11">
        <f t="shared" si="17"/>
        <v>30</v>
      </c>
      <c r="S136" s="15" t="s">
        <v>603</v>
      </c>
      <c r="T136" s="30"/>
      <c r="U136" s="36"/>
    </row>
    <row r="137" spans="1:21" x14ac:dyDescent="0.2">
      <c r="A137" s="19" t="s">
        <v>604</v>
      </c>
      <c r="B137" s="19" t="s">
        <v>605</v>
      </c>
      <c r="C137" s="37" t="s">
        <v>606</v>
      </c>
      <c r="D137" s="20" t="str">
        <f t="shared" si="12"/>
        <v>High Risk</v>
      </c>
      <c r="E137" s="38" t="str">
        <f>IF(SUM('Data · Lists'!C137:F137)&gt;0,"Blacklist — "&amp;TRIM(IF('Data · Lists'!C137=1,"FATF blacklist; ","")&amp;IF('Data · Lists'!D137=1,"UN sanctions; ","")&amp;IF('Data · Lists'!E137=1,"home-jurisdiction sanctions; ","")&amp;IF('Data · Lists'!F137=1,"internal blacklist","")),IF(SUM('Data · Lists'!G137:L137)&gt;0,"Auto-High — "&amp;TRIM(IF('Data · Lists'!G137=1,"FATF greylist; ","")&amp;IF('Data · Lists'!H137=1,"EU high-risk; ","")&amp;IF('Data · Lists'!I137=1,"EU sanctions; ","")&amp;IF('Data · Lists'!J137=1,"UK sanctions; ","")&amp;IF('Data · Lists'!K137=1,"OFAC; ","")&amp;IF('Data · Lists'!L137=1,"Canada sanctions","")),IF(J137=0,"No index data — Manual Review",IF(K137&lt;cov_min,"Coverage below minimum — Manual Review","Index-based"&amp;IF(J137=1," (single indicator, raised one level)","")&amp;IF('Data · Lists'!M137=1," + offshore floor","")))))</f>
        <v>Index-based</v>
      </c>
      <c r="F137" s="38" t="str">
        <f t="shared" si="13"/>
        <v>EDD, enhanced ongoing monitoring, management approval to onboard or continue.</v>
      </c>
      <c r="G137" s="21"/>
      <c r="H137" s="39"/>
      <c r="I137" s="21" t="str">
        <f>IF(SUM('Data · Lists'!C137:F137)&gt;0,"Blacklist",IF(SUM('Data · Lists'!G137:L137)&gt;0,"High Risk",IF(J137=0,"Manual Review",IF(K137&lt;cov_min,"Manual Review",INDEX(Cfg_Ratings,MIN(3,MAX(IF('Data · Lists'!M137=1,off_floor,1),IF(J137=1,IF(L137&lt;band_L,1,IF(L137&lt;band_M,2,3))+1,IF(L137&lt;band_L,1,IF(L137&lt;band_M,2,3))))))))))</f>
        <v>High Risk</v>
      </c>
      <c r="J137" s="21">
        <f t="shared" si="14"/>
        <v>4</v>
      </c>
      <c r="K137" s="22">
        <f t="shared" si="15"/>
        <v>0.8</v>
      </c>
      <c r="L137" s="23">
        <f t="shared" si="16"/>
        <v>2.625</v>
      </c>
      <c r="M137" s="21">
        <f>IF('Data · Indices'!C137="","",IF('Data · Indices'!C137&lt;=t_Basel_1,1,IF('Data · Indices'!C137&lt;=t_Basel_2,2,3)))</f>
        <v>3</v>
      </c>
      <c r="N137" s="21" t="str">
        <f>IF('Data · Indices'!D137="","",IF('Data · Indices'!D137&lt;=t_FSI_1,1,IF('Data · Indices'!D137&lt;=t_FSI_2,2,3)))</f>
        <v/>
      </c>
      <c r="O137" s="21">
        <f>IF('Data · Indices'!E137="","",IF('Data · Indices'!E137&lt;=t_CPI_1,3,IF('Data · Indices'!E137&lt;=t_CPI_2,2,1)))</f>
        <v>3</v>
      </c>
      <c r="P137" s="21">
        <f>IF('Data · Indices'!F137="","",IF('Data · Indices'!F137&lt;=t_GTI_1,1,IF('Data · Indices'!F137&lt;=t_GTI_2,2,3)))</f>
        <v>1</v>
      </c>
      <c r="Q137" s="21">
        <f>IF('Data · Indices'!G137="","",IF('Data · Indices'!G137&lt;t_WGI_1,3,IF('Data · Indices'!G137&lt;t_WGI_2,2,1)))</f>
        <v>3</v>
      </c>
      <c r="R137" s="21">
        <f t="shared" si="17"/>
        <v>80</v>
      </c>
      <c r="S137" s="19" t="s">
        <v>607</v>
      </c>
      <c r="T137" s="38"/>
      <c r="U137" s="39"/>
    </row>
    <row r="138" spans="1:21" x14ac:dyDescent="0.2">
      <c r="A138" s="15" t="s">
        <v>608</v>
      </c>
      <c r="B138" s="15" t="s">
        <v>609</v>
      </c>
      <c r="C138" s="35" t="s">
        <v>610</v>
      </c>
      <c r="D138" s="16" t="str">
        <f t="shared" si="12"/>
        <v>Medium Risk</v>
      </c>
      <c r="E138" s="30" t="str">
        <f>IF(SUM('Data · Lists'!C138:F138)&gt;0,"Blacklist — "&amp;TRIM(IF('Data · Lists'!C138=1,"FATF blacklist; ","")&amp;IF('Data · Lists'!D138=1,"UN sanctions; ","")&amp;IF('Data · Lists'!E138=1,"home-jurisdiction sanctions; ","")&amp;IF('Data · Lists'!F138=1,"internal blacklist","")),IF(SUM('Data · Lists'!G138:L138)&gt;0,"Auto-High — "&amp;TRIM(IF('Data · Lists'!G138=1,"FATF greylist; ","")&amp;IF('Data · Lists'!H138=1,"EU high-risk; ","")&amp;IF('Data · Lists'!I138=1,"EU sanctions; ","")&amp;IF('Data · Lists'!J138=1,"UK sanctions; ","")&amp;IF('Data · Lists'!K138=1,"OFAC; ","")&amp;IF('Data · Lists'!L138=1,"Canada sanctions","")),IF(J138=0,"No index data — Manual Review",IF(K138&lt;cov_min,"Coverage below minimum — Manual Review","Index-based"&amp;IF(J138=1," (single indicator, raised one level)","")&amp;IF('Data · Lists'!M138=1," + offshore floor","")))))</f>
        <v>Index-based</v>
      </c>
      <c r="F138" s="30" t="str">
        <f t="shared" si="13"/>
        <v>Standard CDD with awareness of contextual factors.</v>
      </c>
      <c r="G138" s="11"/>
      <c r="H138" s="36"/>
      <c r="I138" s="11" t="str">
        <f>IF(SUM('Data · Lists'!C138:F138)&gt;0,"Blacklist",IF(SUM('Data · Lists'!G138:L138)&gt;0,"High Risk",IF(J138=0,"Manual Review",IF(K138&lt;cov_min,"Manual Review",INDEX(Cfg_Ratings,MIN(3,MAX(IF('Data · Lists'!M138=1,off_floor,1),IF(J138=1,IF(L138&lt;band_L,1,IF(L138&lt;band_M,2,3))+1,IF(L138&lt;band_L,1,IF(L138&lt;band_M,2,3))))))))))</f>
        <v>Medium Risk</v>
      </c>
      <c r="J138" s="11">
        <f t="shared" si="14"/>
        <v>4</v>
      </c>
      <c r="K138" s="17">
        <f t="shared" si="15"/>
        <v>0.8</v>
      </c>
      <c r="L138" s="18">
        <f t="shared" si="16"/>
        <v>2.125</v>
      </c>
      <c r="M138" s="11">
        <f>IF('Data · Indices'!C138="","",IF('Data · Indices'!C138&lt;=t_Basel_1,1,IF('Data · Indices'!C138&lt;=t_Basel_2,2,3)))</f>
        <v>2</v>
      </c>
      <c r="N138" s="11" t="str">
        <f>IF('Data · Indices'!D138="","",IF('Data · Indices'!D138&lt;=t_FSI_1,1,IF('Data · Indices'!D138&lt;=t_FSI_2,2,3)))</f>
        <v/>
      </c>
      <c r="O138" s="11">
        <f>IF('Data · Indices'!E138="","",IF('Data · Indices'!E138&lt;=t_CPI_1,3,IF('Data · Indices'!E138&lt;=t_CPI_2,2,1)))</f>
        <v>3</v>
      </c>
      <c r="P138" s="11">
        <f>IF('Data · Indices'!F138="","",IF('Data · Indices'!F138&lt;=t_GTI_1,1,IF('Data · Indices'!F138&lt;=t_GTI_2,2,3)))</f>
        <v>1</v>
      </c>
      <c r="Q138" s="11">
        <f>IF('Data · Indices'!G138="","",IF('Data · Indices'!G138&lt;t_WGI_1,3,IF('Data · Indices'!G138&lt;t_WGI_2,2,1)))</f>
        <v>3</v>
      </c>
      <c r="R138" s="11">
        <f t="shared" si="17"/>
        <v>80</v>
      </c>
      <c r="S138" s="15" t="s">
        <v>611</v>
      </c>
      <c r="T138" s="30"/>
      <c r="U138" s="36"/>
    </row>
    <row r="139" spans="1:21" x14ac:dyDescent="0.2">
      <c r="A139" s="19" t="s">
        <v>612</v>
      </c>
      <c r="B139" s="19" t="s">
        <v>613</v>
      </c>
      <c r="C139" s="37" t="s">
        <v>614</v>
      </c>
      <c r="D139" s="20" t="str">
        <f t="shared" si="12"/>
        <v>Medium Risk</v>
      </c>
      <c r="E139" s="38" t="str">
        <f>IF(SUM('Data · Lists'!C139:F139)&gt;0,"Blacklist — "&amp;TRIM(IF('Data · Lists'!C139=1,"FATF blacklist; ","")&amp;IF('Data · Lists'!D139=1,"UN sanctions; ","")&amp;IF('Data · Lists'!E139=1,"home-jurisdiction sanctions; ","")&amp;IF('Data · Lists'!F139=1,"internal blacklist","")),IF(SUM('Data · Lists'!G139:L139)&gt;0,"Auto-High — "&amp;TRIM(IF('Data · Lists'!G139=1,"FATF greylist; ","")&amp;IF('Data · Lists'!H139=1,"EU high-risk; ","")&amp;IF('Data · Lists'!I139=1,"EU sanctions; ","")&amp;IF('Data · Lists'!J139=1,"UK sanctions; ","")&amp;IF('Data · Lists'!K139=1,"OFAC; ","")&amp;IF('Data · Lists'!L139=1,"Canada sanctions","")),IF(J139=0,"No index data — Manual Review",IF(K139&lt;cov_min,"Coverage below minimum — Manual Review","Index-based"&amp;IF(J139=1," (single indicator, raised one level)","")&amp;IF('Data · Lists'!M139=1," + offshore floor","")))))</f>
        <v>Index-based</v>
      </c>
      <c r="F139" s="38" t="str">
        <f t="shared" si="13"/>
        <v>Standard CDD with awareness of contextual factors.</v>
      </c>
      <c r="G139" s="21"/>
      <c r="H139" s="39"/>
      <c r="I139" s="21" t="str">
        <f>IF(SUM('Data · Lists'!C139:F139)&gt;0,"Blacklist",IF(SUM('Data · Lists'!G139:L139)&gt;0,"High Risk",IF(J139=0,"Manual Review",IF(K139&lt;cov_min,"Manual Review",INDEX(Cfg_Ratings,MIN(3,MAX(IF('Data · Lists'!M139=1,off_floor,1),IF(J139=1,IF(L139&lt;band_L,1,IF(L139&lt;band_M,2,3))+1,IF(L139&lt;band_L,1,IF(L139&lt;band_M,2,3))))))))))</f>
        <v>Medium Risk</v>
      </c>
      <c r="J139" s="21">
        <f t="shared" si="14"/>
        <v>5</v>
      </c>
      <c r="K139" s="22">
        <f t="shared" si="15"/>
        <v>1</v>
      </c>
      <c r="L139" s="23">
        <f t="shared" si="16"/>
        <v>2.0499999999999998</v>
      </c>
      <c r="M139" s="21">
        <f>IF('Data · Indices'!C139="","",IF('Data · Indices'!C139&lt;=t_Basel_1,1,IF('Data · Indices'!C139&lt;=t_Basel_2,2,3)))</f>
        <v>2</v>
      </c>
      <c r="N139" s="21">
        <f>IF('Data · Indices'!D139="","",IF('Data · Indices'!D139&lt;=t_FSI_1,1,IF('Data · Indices'!D139&lt;=t_FSI_2,2,3)))</f>
        <v>3</v>
      </c>
      <c r="O139" s="21">
        <f>IF('Data · Indices'!E139="","",IF('Data · Indices'!E139&lt;=t_CPI_1,3,IF('Data · Indices'!E139&lt;=t_CPI_2,2,1)))</f>
        <v>2</v>
      </c>
      <c r="P139" s="21">
        <f>IF('Data · Indices'!F139="","",IF('Data · Indices'!F139&lt;=t_GTI_1,1,IF('Data · Indices'!F139&lt;=t_GTI_2,2,3)))</f>
        <v>1</v>
      </c>
      <c r="Q139" s="21">
        <f>IF('Data · Indices'!G139="","",IF('Data · Indices'!G139&lt;t_WGI_1,3,IF('Data · Indices'!G139&lt;t_WGI_2,2,1)))</f>
        <v>2</v>
      </c>
      <c r="R139" s="21">
        <f t="shared" si="17"/>
        <v>100</v>
      </c>
      <c r="S139" s="19" t="s">
        <v>615</v>
      </c>
      <c r="T139" s="38"/>
      <c r="U139" s="39"/>
    </row>
    <row r="140" spans="1:21" x14ac:dyDescent="0.2">
      <c r="A140" s="15" t="s">
        <v>616</v>
      </c>
      <c r="B140" s="15" t="s">
        <v>617</v>
      </c>
      <c r="C140" s="35" t="s">
        <v>618</v>
      </c>
      <c r="D140" s="16" t="str">
        <f t="shared" si="12"/>
        <v>Manual Review</v>
      </c>
      <c r="E140" s="30" t="str">
        <f>IF(SUM('Data · Lists'!C140:F140)&gt;0,"Blacklist — "&amp;TRIM(IF('Data · Lists'!C140=1,"FATF blacklist; ","")&amp;IF('Data · Lists'!D140=1,"UN sanctions; ","")&amp;IF('Data · Lists'!E140=1,"home-jurisdiction sanctions; ","")&amp;IF('Data · Lists'!F140=1,"internal blacklist","")),IF(SUM('Data · Lists'!G140:L140)&gt;0,"Auto-High — "&amp;TRIM(IF('Data · Lists'!G140=1,"FATF greylist; ","")&amp;IF('Data · Lists'!H140=1,"EU high-risk; ","")&amp;IF('Data · Lists'!I140=1,"EU sanctions; ","")&amp;IF('Data · Lists'!J140=1,"UK sanctions; ","")&amp;IF('Data · Lists'!K140=1,"OFAC; ","")&amp;IF('Data · Lists'!L140=1,"Canada sanctions","")),IF(J140=0,"No index data — Manual Review",IF(K140&lt;cov_min,"Coverage below minimum — Manual Review","Index-based"&amp;IF(J140=1," (single indicator, raised one level)","")&amp;IF('Data · Lists'!M140=1," + offshore floor","")))))</f>
        <v>Coverage below minimum — Manual Review</v>
      </c>
      <c r="F140" s="30" t="str">
        <f t="shared" si="13"/>
        <v>No automatic rating. Compliance must determine and document the rating.</v>
      </c>
      <c r="G140" s="11"/>
      <c r="H140" s="36"/>
      <c r="I140" s="11" t="str">
        <f>IF(SUM('Data · Lists'!C140:F140)&gt;0,"Blacklist",IF(SUM('Data · Lists'!G140:L140)&gt;0,"High Risk",IF(J140=0,"Manual Review",IF(K140&lt;cov_min,"Manual Review",INDEX(Cfg_Ratings,MIN(3,MAX(IF('Data · Lists'!M140=1,off_floor,1),IF(J140=1,IF(L140&lt;band_L,1,IF(L140&lt;band_M,2,3))+1,IF(L140&lt;band_L,1,IF(L140&lt;band_M,2,3))))))))))</f>
        <v>Manual Review</v>
      </c>
      <c r="J140" s="11">
        <f t="shared" si="14"/>
        <v>3</v>
      </c>
      <c r="K140" s="17">
        <f t="shared" si="15"/>
        <v>0.45</v>
      </c>
      <c r="L140" s="18">
        <f t="shared" si="16"/>
        <v>2.3333333333333335</v>
      </c>
      <c r="M140" s="11" t="str">
        <f>IF('Data · Indices'!C140="","",IF('Data · Indices'!C140&lt;=t_Basel_1,1,IF('Data · Indices'!C140&lt;=t_Basel_2,2,3)))</f>
        <v/>
      </c>
      <c r="N140" s="11">
        <f>IF('Data · Indices'!D140="","",IF('Data · Indices'!D140&lt;=t_FSI_1,1,IF('Data · Indices'!D140&lt;=t_FSI_2,2,3)))</f>
        <v>2</v>
      </c>
      <c r="O140" s="11">
        <f>IF('Data · Indices'!E140="","",IF('Data · Indices'!E140&lt;=t_CPI_1,3,IF('Data · Indices'!E140&lt;=t_CPI_2,2,1)))</f>
        <v>3</v>
      </c>
      <c r="P140" s="11" t="str">
        <f>IF('Data · Indices'!F140="","",IF('Data · Indices'!F140&lt;=t_GTI_1,1,IF('Data · Indices'!F140&lt;=t_GTI_2,2,3)))</f>
        <v/>
      </c>
      <c r="Q140" s="11">
        <f>IF('Data · Indices'!G140="","",IF('Data · Indices'!G140&lt;t_WGI_1,3,IF('Data · Indices'!G140&lt;t_WGI_2,2,1)))</f>
        <v>2</v>
      </c>
      <c r="R140" s="11">
        <f t="shared" si="17"/>
        <v>45</v>
      </c>
      <c r="S140" s="15" t="s">
        <v>619</v>
      </c>
      <c r="T140" s="30"/>
      <c r="U140" s="36"/>
    </row>
    <row r="141" spans="1:21" x14ac:dyDescent="0.2">
      <c r="A141" s="19" t="s">
        <v>620</v>
      </c>
      <c r="B141" s="19" t="s">
        <v>621</v>
      </c>
      <c r="C141" s="37" t="s">
        <v>622</v>
      </c>
      <c r="D141" s="20" t="str">
        <f t="shared" si="12"/>
        <v>High Risk</v>
      </c>
      <c r="E141" s="38" t="str">
        <f>IF(SUM('Data · Lists'!C141:F141)&gt;0,"Blacklist — "&amp;TRIM(IF('Data · Lists'!C141=1,"FATF blacklist; ","")&amp;IF('Data · Lists'!D141=1,"UN sanctions; ","")&amp;IF('Data · Lists'!E141=1,"home-jurisdiction sanctions; ","")&amp;IF('Data · Lists'!F141=1,"internal blacklist","")),IF(SUM('Data · Lists'!G141:L141)&gt;0,"Auto-High — "&amp;TRIM(IF('Data · Lists'!G141=1,"FATF greylist; ","")&amp;IF('Data · Lists'!H141=1,"EU high-risk; ","")&amp;IF('Data · Lists'!I141=1,"EU sanctions; ","")&amp;IF('Data · Lists'!J141=1,"UK sanctions; ","")&amp;IF('Data · Lists'!K141=1,"OFAC; ","")&amp;IF('Data · Lists'!L141=1,"Canada sanctions","")),IF(J141=0,"No index data — Manual Review",IF(K141&lt;cov_min,"Coverage below minimum — Manual Review","Index-based"&amp;IF(J141=1," (single indicator, raised one level)","")&amp;IF('Data · Lists'!M141=1," + offshore floor","")))))</f>
        <v>Index-based</v>
      </c>
      <c r="F141" s="38" t="str">
        <f t="shared" si="13"/>
        <v>EDD, enhanced ongoing monitoring, management approval to onboard or continue.</v>
      </c>
      <c r="G141" s="21"/>
      <c r="H141" s="39"/>
      <c r="I141" s="21" t="str">
        <f>IF(SUM('Data · Lists'!C141:F141)&gt;0,"Blacklist",IF(SUM('Data · Lists'!G141:L141)&gt;0,"High Risk",IF(J141=0,"Manual Review",IF(K141&lt;cov_min,"Manual Review",INDEX(Cfg_Ratings,MIN(3,MAX(IF('Data · Lists'!M141=1,off_floor,1),IF(J141=1,IF(L141&lt;band_L,1,IF(L141&lt;band_M,2,3))+1,IF(L141&lt;band_L,1,IF(L141&lt;band_M,2,3))))))))))</f>
        <v>High Risk</v>
      </c>
      <c r="J141" s="21">
        <f t="shared" si="14"/>
        <v>4</v>
      </c>
      <c r="K141" s="22">
        <f t="shared" si="15"/>
        <v>0.8</v>
      </c>
      <c r="L141" s="23">
        <f t="shared" si="16"/>
        <v>3</v>
      </c>
      <c r="M141" s="21">
        <f>IF('Data · Indices'!C141="","",IF('Data · Indices'!C141&lt;=t_Basel_1,1,IF('Data · Indices'!C141&lt;=t_Basel_2,2,3)))</f>
        <v>3</v>
      </c>
      <c r="N141" s="21" t="str">
        <f>IF('Data · Indices'!D141="","",IF('Data · Indices'!D141&lt;=t_FSI_1,1,IF('Data · Indices'!D141&lt;=t_FSI_2,2,3)))</f>
        <v/>
      </c>
      <c r="O141" s="21">
        <f>IF('Data · Indices'!E141="","",IF('Data · Indices'!E141&lt;=t_CPI_1,3,IF('Data · Indices'!E141&lt;=t_CPI_2,2,1)))</f>
        <v>3</v>
      </c>
      <c r="P141" s="21">
        <f>IF('Data · Indices'!F141="","",IF('Data · Indices'!F141&lt;=t_GTI_1,1,IF('Data · Indices'!F141&lt;=t_GTI_2,2,3)))</f>
        <v>3</v>
      </c>
      <c r="Q141" s="21">
        <f>IF('Data · Indices'!G141="","",IF('Data · Indices'!G141&lt;t_WGI_1,3,IF('Data · Indices'!G141&lt;t_WGI_2,2,1)))</f>
        <v>3</v>
      </c>
      <c r="R141" s="21">
        <f t="shared" si="17"/>
        <v>80</v>
      </c>
      <c r="S141" s="19" t="s">
        <v>623</v>
      </c>
      <c r="T141" s="38"/>
      <c r="U141" s="39"/>
    </row>
    <row r="142" spans="1:21" x14ac:dyDescent="0.2">
      <c r="A142" s="15" t="s">
        <v>624</v>
      </c>
      <c r="B142" s="15" t="s">
        <v>625</v>
      </c>
      <c r="C142" s="35" t="s">
        <v>626</v>
      </c>
      <c r="D142" s="16" t="str">
        <f t="shared" si="12"/>
        <v>Medium Risk</v>
      </c>
      <c r="E142" s="30" t="str">
        <f>IF(SUM('Data · Lists'!C142:F142)&gt;0,"Blacklist — "&amp;TRIM(IF('Data · Lists'!C142=1,"FATF blacklist; ","")&amp;IF('Data · Lists'!D142=1,"UN sanctions; ","")&amp;IF('Data · Lists'!E142=1,"home-jurisdiction sanctions; ","")&amp;IF('Data · Lists'!F142=1,"internal blacklist","")),IF(SUM('Data · Lists'!G142:L142)&gt;0,"Auto-High — "&amp;TRIM(IF('Data · Lists'!G142=1,"FATF greylist; ","")&amp;IF('Data · Lists'!H142=1,"EU high-risk; ","")&amp;IF('Data · Lists'!I142=1,"EU sanctions; ","")&amp;IF('Data · Lists'!J142=1,"UK sanctions; ","")&amp;IF('Data · Lists'!K142=1,"OFAC; ","")&amp;IF('Data · Lists'!L142=1,"Canada sanctions","")),IF(J142=0,"No index data — Manual Review",IF(K142&lt;cov_min,"Coverage below minimum — Manual Review","Index-based"&amp;IF(J142=1," (single indicator, raised one level)","")&amp;IF('Data · Lists'!M142=1," + offshore floor","")))))</f>
        <v>Index-based</v>
      </c>
      <c r="F142" s="30" t="str">
        <f t="shared" si="13"/>
        <v>Standard CDD with awareness of contextual factors.</v>
      </c>
      <c r="G142" s="11"/>
      <c r="H142" s="36"/>
      <c r="I142" s="11" t="str">
        <f>IF(SUM('Data · Lists'!C142:F142)&gt;0,"Blacklist",IF(SUM('Data · Lists'!G142:L142)&gt;0,"High Risk",IF(J142=0,"Manual Review",IF(K142&lt;cov_min,"Manual Review",INDEX(Cfg_Ratings,MIN(3,MAX(IF('Data · Lists'!M142=1,off_floor,1),IF(J142=1,IF(L142&lt;band_L,1,IF(L142&lt;band_M,2,3))+1,IF(L142&lt;band_L,1,IF(L142&lt;band_M,2,3))))))))))</f>
        <v>Medium Risk</v>
      </c>
      <c r="J142" s="11">
        <f t="shared" si="14"/>
        <v>4</v>
      </c>
      <c r="K142" s="17">
        <f t="shared" si="15"/>
        <v>0.85</v>
      </c>
      <c r="L142" s="18">
        <f t="shared" si="16"/>
        <v>1.8823529411764706</v>
      </c>
      <c r="M142" s="11">
        <f>IF('Data · Indices'!C142="","",IF('Data · Indices'!C142&lt;=t_Basel_1,1,IF('Data · Indices'!C142&lt;=t_Basel_2,2,3)))</f>
        <v>2</v>
      </c>
      <c r="N142" s="11">
        <f>IF('Data · Indices'!D142="","",IF('Data · Indices'!D142&lt;=t_FSI_1,1,IF('Data · Indices'!D142&lt;=t_FSI_2,2,3)))</f>
        <v>2</v>
      </c>
      <c r="O142" s="11">
        <f>IF('Data · Indices'!E142="","",IF('Data · Indices'!E142&lt;=t_CPI_1,3,IF('Data · Indices'!E142&lt;=t_CPI_2,2,1)))</f>
        <v>2</v>
      </c>
      <c r="P142" s="11" t="str">
        <f>IF('Data · Indices'!F142="","",IF('Data · Indices'!F142&lt;=t_GTI_1,1,IF('Data · Indices'!F142&lt;=t_GTI_2,2,3)))</f>
        <v/>
      </c>
      <c r="Q142" s="11">
        <f>IF('Data · Indices'!G142="","",IF('Data · Indices'!G142&lt;t_WGI_1,3,IF('Data · Indices'!G142&lt;t_WGI_2,2,1)))</f>
        <v>1</v>
      </c>
      <c r="R142" s="11">
        <f t="shared" si="17"/>
        <v>85</v>
      </c>
      <c r="S142" s="15" t="s">
        <v>627</v>
      </c>
      <c r="T142" s="30"/>
      <c r="U142" s="36"/>
    </row>
    <row r="143" spans="1:21" x14ac:dyDescent="0.2">
      <c r="A143" s="19" t="s">
        <v>628</v>
      </c>
      <c r="B143" s="19" t="s">
        <v>629</v>
      </c>
      <c r="C143" s="37" t="s">
        <v>630</v>
      </c>
      <c r="D143" s="20" t="str">
        <f t="shared" si="12"/>
        <v>Medium Risk</v>
      </c>
      <c r="E143" s="38" t="str">
        <f>IF(SUM('Data · Lists'!C143:F143)&gt;0,"Blacklist — "&amp;TRIM(IF('Data · Lists'!C143=1,"FATF blacklist; ","")&amp;IF('Data · Lists'!D143=1,"UN sanctions; ","")&amp;IF('Data · Lists'!E143=1,"home-jurisdiction sanctions; ","")&amp;IF('Data · Lists'!F143=1,"internal blacklist","")),IF(SUM('Data · Lists'!G143:L143)&gt;0,"Auto-High — "&amp;TRIM(IF('Data · Lists'!G143=1,"FATF greylist; ","")&amp;IF('Data · Lists'!H143=1,"EU high-risk; ","")&amp;IF('Data · Lists'!I143=1,"EU sanctions; ","")&amp;IF('Data · Lists'!J143=1,"UK sanctions; ","")&amp;IF('Data · Lists'!K143=1,"OFAC; ","")&amp;IF('Data · Lists'!L143=1,"Canada sanctions","")),IF(J143=0,"No index data — Manual Review",IF(K143&lt;cov_min,"Coverage below minimum — Manual Review","Index-based"&amp;IF(J143=1," (single indicator, raised one level)","")&amp;IF('Data · Lists'!M143=1," + offshore floor","")))))</f>
        <v>Index-based + offshore floor</v>
      </c>
      <c r="F143" s="38" t="str">
        <f t="shared" si="13"/>
        <v>Standard CDD with awareness of contextual factors.</v>
      </c>
      <c r="G143" s="21"/>
      <c r="H143" s="39"/>
      <c r="I143" s="21" t="str">
        <f>IF(SUM('Data · Lists'!C143:F143)&gt;0,"Blacklist",IF(SUM('Data · Lists'!G143:L143)&gt;0,"High Risk",IF(J143=0,"Manual Review",IF(K143&lt;cov_min,"Manual Review",INDEX(Cfg_Ratings,MIN(3,MAX(IF('Data · Lists'!M143=1,off_floor,1),IF(J143=1,IF(L143&lt;band_L,1,IF(L143&lt;band_M,2,3))+1,IF(L143&lt;band_L,1,IF(L143&lt;band_M,2,3))))))))))</f>
        <v>Medium Risk</v>
      </c>
      <c r="J143" s="21">
        <f t="shared" si="14"/>
        <v>3</v>
      </c>
      <c r="K143" s="22">
        <f t="shared" si="15"/>
        <v>0.7</v>
      </c>
      <c r="L143" s="23">
        <f t="shared" si="16"/>
        <v>1.8571428571428572</v>
      </c>
      <c r="M143" s="21">
        <f>IF('Data · Indices'!C143="","",IF('Data · Indices'!C143&lt;=t_Basel_1,1,IF('Data · Indices'!C143&lt;=t_Basel_2,2,3)))</f>
        <v>2</v>
      </c>
      <c r="N143" s="21">
        <f>IF('Data · Indices'!D143="","",IF('Data · Indices'!D143&lt;=t_FSI_1,1,IF('Data · Indices'!D143&lt;=t_FSI_2,2,3)))</f>
        <v>2</v>
      </c>
      <c r="O143" s="21" t="str">
        <f>IF('Data · Indices'!E143="","",IF('Data · Indices'!E143&lt;=t_CPI_1,3,IF('Data · Indices'!E143&lt;=t_CPI_2,2,1)))</f>
        <v/>
      </c>
      <c r="P143" s="21" t="str">
        <f>IF('Data · Indices'!F143="","",IF('Data · Indices'!F143&lt;=t_GTI_1,1,IF('Data · Indices'!F143&lt;=t_GTI_2,2,3)))</f>
        <v/>
      </c>
      <c r="Q143" s="21">
        <f>IF('Data · Indices'!G143="","",IF('Data · Indices'!G143&lt;t_WGI_1,3,IF('Data · Indices'!G143&lt;t_WGI_2,2,1)))</f>
        <v>1</v>
      </c>
      <c r="R143" s="21">
        <f t="shared" si="17"/>
        <v>70</v>
      </c>
      <c r="S143" s="19" t="s">
        <v>631</v>
      </c>
      <c r="T143" s="38"/>
      <c r="U143" s="39"/>
    </row>
    <row r="144" spans="1:21" x14ac:dyDescent="0.2">
      <c r="A144" s="15" t="s">
        <v>632</v>
      </c>
      <c r="B144" s="15" t="s">
        <v>633</v>
      </c>
      <c r="C144" s="35" t="s">
        <v>634</v>
      </c>
      <c r="D144" s="16" t="str">
        <f t="shared" si="12"/>
        <v>Manual Review</v>
      </c>
      <c r="E144" s="30" t="str">
        <f>IF(SUM('Data · Lists'!C144:F144)&gt;0,"Blacklist — "&amp;TRIM(IF('Data · Lists'!C144=1,"FATF blacklist; ","")&amp;IF('Data · Lists'!D144=1,"UN sanctions; ","")&amp;IF('Data · Lists'!E144=1,"home-jurisdiction sanctions; ","")&amp;IF('Data · Lists'!F144=1,"internal blacklist","")),IF(SUM('Data · Lists'!G144:L144)&gt;0,"Auto-High — "&amp;TRIM(IF('Data · Lists'!G144=1,"FATF greylist; ","")&amp;IF('Data · Lists'!H144=1,"EU high-risk; ","")&amp;IF('Data · Lists'!I144=1,"EU sanctions; ","")&amp;IF('Data · Lists'!J144=1,"UK sanctions; ","")&amp;IF('Data · Lists'!K144=1,"OFAC; ","")&amp;IF('Data · Lists'!L144=1,"Canada sanctions","")),IF(J144=0,"No index data — Manual Review",IF(K144&lt;cov_min,"Coverage below minimum — Manual Review","Index-based"&amp;IF(J144=1," (single indicator, raised one level)","")&amp;IF('Data · Lists'!M144=1," + offshore floor","")))))</f>
        <v>Coverage below minimum — Manual Review</v>
      </c>
      <c r="F144" s="30" t="str">
        <f t="shared" si="13"/>
        <v>No automatic rating. Compliance must determine and document the rating.</v>
      </c>
      <c r="G144" s="11"/>
      <c r="H144" s="36"/>
      <c r="I144" s="11" t="str">
        <f>IF(SUM('Data · Lists'!C144:F144)&gt;0,"Blacklist",IF(SUM('Data · Lists'!G144:L144)&gt;0,"High Risk",IF(J144=0,"Manual Review",IF(K144&lt;cov_min,"Manual Review",INDEX(Cfg_Ratings,MIN(3,MAX(IF('Data · Lists'!M144=1,off_floor,1),IF(J144=1,IF(L144&lt;band_L,1,IF(L144&lt;band_M,2,3))+1,IF(L144&lt;band_L,1,IF(L144&lt;band_M,2,3))))))))))</f>
        <v>Manual Review</v>
      </c>
      <c r="J144" s="11">
        <f t="shared" si="14"/>
        <v>1</v>
      </c>
      <c r="K144" s="17">
        <f t="shared" si="15"/>
        <v>0.1</v>
      </c>
      <c r="L144" s="18">
        <f t="shared" si="16"/>
        <v>2</v>
      </c>
      <c r="M144" s="11" t="str">
        <f>IF('Data · Indices'!C144="","",IF('Data · Indices'!C144&lt;=t_Basel_1,1,IF('Data · Indices'!C144&lt;=t_Basel_2,2,3)))</f>
        <v/>
      </c>
      <c r="N144" s="11" t="str">
        <f>IF('Data · Indices'!D144="","",IF('Data · Indices'!D144&lt;=t_FSI_1,1,IF('Data · Indices'!D144&lt;=t_FSI_2,2,3)))</f>
        <v/>
      </c>
      <c r="O144" s="11" t="str">
        <f>IF('Data · Indices'!E144="","",IF('Data · Indices'!E144&lt;=t_CPI_1,3,IF('Data · Indices'!E144&lt;=t_CPI_2,2,1)))</f>
        <v/>
      </c>
      <c r="P144" s="11" t="str">
        <f>IF('Data · Indices'!F144="","",IF('Data · Indices'!F144&lt;=t_GTI_1,1,IF('Data · Indices'!F144&lt;=t_GTI_2,2,3)))</f>
        <v/>
      </c>
      <c r="Q144" s="11">
        <f>IF('Data · Indices'!G144="","",IF('Data · Indices'!G144&lt;t_WGI_1,3,IF('Data · Indices'!G144&lt;t_WGI_2,2,1)))</f>
        <v>2</v>
      </c>
      <c r="R144" s="11">
        <f t="shared" si="17"/>
        <v>10</v>
      </c>
      <c r="S144" s="15" t="s">
        <v>635</v>
      </c>
      <c r="T144" s="30"/>
      <c r="U144" s="36"/>
    </row>
    <row r="145" spans="1:21" x14ac:dyDescent="0.2">
      <c r="A145" s="19" t="s">
        <v>636</v>
      </c>
      <c r="B145" s="19" t="s">
        <v>637</v>
      </c>
      <c r="C145" s="37" t="s">
        <v>638</v>
      </c>
      <c r="D145" s="20" t="str">
        <f t="shared" si="12"/>
        <v>High Risk</v>
      </c>
      <c r="E145" s="38" t="str">
        <f>IF(SUM('Data · Lists'!C145:F145)&gt;0,"Blacklist — "&amp;TRIM(IF('Data · Lists'!C145=1,"FATF blacklist; ","")&amp;IF('Data · Lists'!D145=1,"UN sanctions; ","")&amp;IF('Data · Lists'!E145=1,"home-jurisdiction sanctions; ","")&amp;IF('Data · Lists'!F145=1,"internal blacklist","")),IF(SUM('Data · Lists'!G145:L145)&gt;0,"Auto-High — "&amp;TRIM(IF('Data · Lists'!G145=1,"FATF greylist; ","")&amp;IF('Data · Lists'!H145=1,"EU high-risk; ","")&amp;IF('Data · Lists'!I145=1,"EU sanctions; ","")&amp;IF('Data · Lists'!J145=1,"UK sanctions; ","")&amp;IF('Data · Lists'!K145=1,"OFAC; ","")&amp;IF('Data · Lists'!L145=1,"Canada sanctions","")),IF(J145=0,"No index data — Manual Review",IF(K145&lt;cov_min,"Coverage below minimum — Manual Review","Index-based"&amp;IF(J145=1," (single indicator, raised one level)","")&amp;IF('Data · Lists'!M145=1," + offshore floor","")))))</f>
        <v>Index-based</v>
      </c>
      <c r="F145" s="38" t="str">
        <f t="shared" si="13"/>
        <v>EDD, enhanced ongoing monitoring, management approval to onboard or continue.</v>
      </c>
      <c r="G145" s="21"/>
      <c r="H145" s="39"/>
      <c r="I145" s="21" t="str">
        <f>IF(SUM('Data · Lists'!C145:F145)&gt;0,"Blacklist",IF(SUM('Data · Lists'!G145:L145)&gt;0,"High Risk",IF(J145=0,"Manual Review",IF(K145&lt;cov_min,"Manual Review",INDEX(Cfg_Ratings,MIN(3,MAX(IF('Data · Lists'!M145=1,off_floor,1),IF(J145=1,IF(L145&lt;band_L,1,IF(L145&lt;band_M,2,3))+1,IF(L145&lt;band_L,1,IF(L145&lt;band_M,2,3))))))))))</f>
        <v>High Risk</v>
      </c>
      <c r="J145" s="21">
        <f t="shared" si="14"/>
        <v>4</v>
      </c>
      <c r="K145" s="22">
        <f t="shared" si="15"/>
        <v>0.8</v>
      </c>
      <c r="L145" s="23">
        <f t="shared" si="16"/>
        <v>2.625</v>
      </c>
      <c r="M145" s="21">
        <f>IF('Data · Indices'!C145="","",IF('Data · Indices'!C145&lt;=t_Basel_1,1,IF('Data · Indices'!C145&lt;=t_Basel_2,2,3)))</f>
        <v>3</v>
      </c>
      <c r="N145" s="21" t="str">
        <f>IF('Data · Indices'!D145="","",IF('Data · Indices'!D145&lt;=t_FSI_1,1,IF('Data · Indices'!D145&lt;=t_FSI_2,2,3)))</f>
        <v/>
      </c>
      <c r="O145" s="21">
        <f>IF('Data · Indices'!E145="","",IF('Data · Indices'!E145&lt;=t_CPI_1,3,IF('Data · Indices'!E145&lt;=t_CPI_2,2,1)))</f>
        <v>3</v>
      </c>
      <c r="P145" s="21">
        <f>IF('Data · Indices'!F145="","",IF('Data · Indices'!F145&lt;=t_GTI_1,1,IF('Data · Indices'!F145&lt;=t_GTI_2,2,3)))</f>
        <v>1</v>
      </c>
      <c r="Q145" s="21">
        <f>IF('Data · Indices'!G145="","",IF('Data · Indices'!G145&lt;t_WGI_1,3,IF('Data · Indices'!G145&lt;t_WGI_2,2,1)))</f>
        <v>3</v>
      </c>
      <c r="R145" s="21">
        <f t="shared" si="17"/>
        <v>80</v>
      </c>
      <c r="S145" s="19" t="s">
        <v>639</v>
      </c>
      <c r="T145" s="38"/>
      <c r="U145" s="39"/>
    </row>
    <row r="146" spans="1:21" x14ac:dyDescent="0.2">
      <c r="A146" s="15" t="s">
        <v>640</v>
      </c>
      <c r="B146" s="15" t="s">
        <v>641</v>
      </c>
      <c r="C146" s="35" t="s">
        <v>642</v>
      </c>
      <c r="D146" s="16" t="str">
        <f t="shared" si="12"/>
        <v>Medium Risk</v>
      </c>
      <c r="E146" s="30" t="str">
        <f>IF(SUM('Data · Lists'!C146:F146)&gt;0,"Blacklist — "&amp;TRIM(IF('Data · Lists'!C146=1,"FATF blacklist; ","")&amp;IF('Data · Lists'!D146=1,"UN sanctions; ","")&amp;IF('Data · Lists'!E146=1,"home-jurisdiction sanctions; ","")&amp;IF('Data · Lists'!F146=1,"internal blacklist","")),IF(SUM('Data · Lists'!G146:L146)&gt;0,"Auto-High — "&amp;TRIM(IF('Data · Lists'!G146=1,"FATF greylist; ","")&amp;IF('Data · Lists'!H146=1,"EU high-risk; ","")&amp;IF('Data · Lists'!I146=1,"EU sanctions; ","")&amp;IF('Data · Lists'!J146=1,"UK sanctions; ","")&amp;IF('Data · Lists'!K146=1,"OFAC; ","")&amp;IF('Data · Lists'!L146=1,"Canada sanctions","")),IF(J146=0,"No index data — Manual Review",IF(K146&lt;cov_min,"Coverage below minimum — Manual Review","Index-based"&amp;IF(J146=1," (single indicator, raised one level)","")&amp;IF('Data · Lists'!M146=1," + offshore floor","")))))</f>
        <v>Index-based + offshore floor</v>
      </c>
      <c r="F146" s="30" t="str">
        <f t="shared" si="13"/>
        <v>Standard CDD with awareness of contextual factors.</v>
      </c>
      <c r="G146" s="11"/>
      <c r="H146" s="36"/>
      <c r="I146" s="11" t="str">
        <f>IF(SUM('Data · Lists'!C146:F146)&gt;0,"Blacklist",IF(SUM('Data · Lists'!G146:L146)&gt;0,"High Risk",IF(J146=0,"Manual Review",IF(K146&lt;cov_min,"Manual Review",INDEX(Cfg_Ratings,MIN(3,MAX(IF('Data · Lists'!M146=1,off_floor,1),IF(J146=1,IF(L146&lt;band_L,1,IF(L146&lt;band_M,2,3))+1,IF(L146&lt;band_L,1,IF(L146&lt;band_M,2,3))))))))))</f>
        <v>Medium Risk</v>
      </c>
      <c r="J146" s="11">
        <f t="shared" si="14"/>
        <v>5</v>
      </c>
      <c r="K146" s="17">
        <f t="shared" si="15"/>
        <v>1</v>
      </c>
      <c r="L146" s="18">
        <f t="shared" si="16"/>
        <v>1.75</v>
      </c>
      <c r="M146" s="11">
        <f>IF('Data · Indices'!C146="","",IF('Data · Indices'!C146&lt;=t_Basel_1,1,IF('Data · Indices'!C146&lt;=t_Basel_2,2,3)))</f>
        <v>2</v>
      </c>
      <c r="N146" s="11">
        <f>IF('Data · Indices'!D146="","",IF('Data · Indices'!D146&lt;=t_FSI_1,1,IF('Data · Indices'!D146&lt;=t_FSI_2,2,3)))</f>
        <v>2</v>
      </c>
      <c r="O146" s="11">
        <f>IF('Data · Indices'!E146="","",IF('Data · Indices'!E146&lt;=t_CPI_1,3,IF('Data · Indices'!E146&lt;=t_CPI_2,2,1)))</f>
        <v>2</v>
      </c>
      <c r="P146" s="11">
        <f>IF('Data · Indices'!F146="","",IF('Data · Indices'!F146&lt;=t_GTI_1,1,IF('Data · Indices'!F146&lt;=t_GTI_2,2,3)))</f>
        <v>1</v>
      </c>
      <c r="Q146" s="11">
        <f>IF('Data · Indices'!G146="","",IF('Data · Indices'!G146&lt;t_WGI_1,3,IF('Data · Indices'!G146&lt;t_WGI_2,2,1)))</f>
        <v>1</v>
      </c>
      <c r="R146" s="11">
        <f t="shared" si="17"/>
        <v>100</v>
      </c>
      <c r="S146" s="15" t="s">
        <v>643</v>
      </c>
      <c r="T146" s="30"/>
      <c r="U146" s="36"/>
    </row>
    <row r="147" spans="1:21" x14ac:dyDescent="0.2">
      <c r="A147" s="19" t="s">
        <v>644</v>
      </c>
      <c r="B147" s="19" t="s">
        <v>645</v>
      </c>
      <c r="C147" s="37" t="s">
        <v>646</v>
      </c>
      <c r="D147" s="20" t="str">
        <f t="shared" si="12"/>
        <v>Manual Review</v>
      </c>
      <c r="E147" s="38" t="str">
        <f>IF(SUM('Data · Lists'!C147:F147)&gt;0,"Blacklist — "&amp;TRIM(IF('Data · Lists'!C147=1,"FATF blacklist; ","")&amp;IF('Data · Lists'!D147=1,"UN sanctions; ","")&amp;IF('Data · Lists'!E147=1,"home-jurisdiction sanctions; ","")&amp;IF('Data · Lists'!F147=1,"internal blacklist","")),IF(SUM('Data · Lists'!G147:L147)&gt;0,"Auto-High — "&amp;TRIM(IF('Data · Lists'!G147=1,"FATF greylist; ","")&amp;IF('Data · Lists'!H147=1,"EU high-risk; ","")&amp;IF('Data · Lists'!I147=1,"EU sanctions; ","")&amp;IF('Data · Lists'!J147=1,"UK sanctions; ","")&amp;IF('Data · Lists'!K147=1,"OFAC; ","")&amp;IF('Data · Lists'!L147=1,"Canada sanctions","")),IF(J147=0,"No index data — Manual Review",IF(K147&lt;cov_min,"Coverage below minimum — Manual Review","Index-based"&amp;IF(J147=1," (single indicator, raised one level)","")&amp;IF('Data · Lists'!M147=1," + offshore floor","")))))</f>
        <v>No index data — Manual Review</v>
      </c>
      <c r="F147" s="38" t="str">
        <f t="shared" si="13"/>
        <v>No automatic rating. Compliance must determine and document the rating.</v>
      </c>
      <c r="G147" s="21"/>
      <c r="H147" s="39"/>
      <c r="I147" s="21" t="str">
        <f>IF(SUM('Data · Lists'!C147:F147)&gt;0,"Blacklist",IF(SUM('Data · Lists'!G147:L147)&gt;0,"High Risk",IF(J147=0,"Manual Review",IF(K147&lt;cov_min,"Manual Review",INDEX(Cfg_Ratings,MIN(3,MAX(IF('Data · Lists'!M147=1,off_floor,1),IF(J147=1,IF(L147&lt;band_L,1,IF(L147&lt;band_M,2,3))+1,IF(L147&lt;band_L,1,IF(L147&lt;band_M,2,3))))))))))</f>
        <v>Manual Review</v>
      </c>
      <c r="J147" s="21">
        <f t="shared" si="14"/>
        <v>0</v>
      </c>
      <c r="K147" s="22">
        <f t="shared" si="15"/>
        <v>0</v>
      </c>
      <c r="L147" s="23" t="str">
        <f t="shared" si="16"/>
        <v/>
      </c>
      <c r="M147" s="21" t="str">
        <f>IF('Data · Indices'!C147="","",IF('Data · Indices'!C147&lt;=t_Basel_1,1,IF('Data · Indices'!C147&lt;=t_Basel_2,2,3)))</f>
        <v/>
      </c>
      <c r="N147" s="21" t="str">
        <f>IF('Data · Indices'!D147="","",IF('Data · Indices'!D147&lt;=t_FSI_1,1,IF('Data · Indices'!D147&lt;=t_FSI_2,2,3)))</f>
        <v/>
      </c>
      <c r="O147" s="21" t="str">
        <f>IF('Data · Indices'!E147="","",IF('Data · Indices'!E147&lt;=t_CPI_1,3,IF('Data · Indices'!E147&lt;=t_CPI_2,2,1)))</f>
        <v/>
      </c>
      <c r="P147" s="21" t="str">
        <f>IF('Data · Indices'!F147="","",IF('Data · Indices'!F147&lt;=t_GTI_1,1,IF('Data · Indices'!F147&lt;=t_GTI_2,2,3)))</f>
        <v/>
      </c>
      <c r="Q147" s="21" t="str">
        <f>IF('Data · Indices'!G147="","",IF('Data · Indices'!G147&lt;t_WGI_1,3,IF('Data · Indices'!G147&lt;t_WGI_2,2,1)))</f>
        <v/>
      </c>
      <c r="R147" s="21">
        <f t="shared" si="17"/>
        <v>0</v>
      </c>
      <c r="S147" s="19" t="s">
        <v>647</v>
      </c>
      <c r="T147" s="38"/>
      <c r="U147" s="39"/>
    </row>
    <row r="148" spans="1:21" x14ac:dyDescent="0.2">
      <c r="A148" s="15" t="s">
        <v>648</v>
      </c>
      <c r="B148" s="15" t="s">
        <v>649</v>
      </c>
      <c r="C148" s="35" t="s">
        <v>650</v>
      </c>
      <c r="D148" s="16" t="str">
        <f t="shared" si="12"/>
        <v>Medium Risk</v>
      </c>
      <c r="E148" s="30" t="str">
        <f>IF(SUM('Data · Lists'!C148:F148)&gt;0,"Blacklist — "&amp;TRIM(IF('Data · Lists'!C148=1,"FATF blacklist; ","")&amp;IF('Data · Lists'!D148=1,"UN sanctions; ","")&amp;IF('Data · Lists'!E148=1,"home-jurisdiction sanctions; ","")&amp;IF('Data · Lists'!F148=1,"internal blacklist","")),IF(SUM('Data · Lists'!G148:L148)&gt;0,"Auto-High — "&amp;TRIM(IF('Data · Lists'!G148=1,"FATF greylist; ","")&amp;IF('Data · Lists'!H148=1,"EU high-risk; ","")&amp;IF('Data · Lists'!I148=1,"EU sanctions; ","")&amp;IF('Data · Lists'!J148=1,"UK sanctions; ","")&amp;IF('Data · Lists'!K148=1,"OFAC; ","")&amp;IF('Data · Lists'!L148=1,"Canada sanctions","")),IF(J148=0,"No index data — Manual Review",IF(K148&lt;cov_min,"Coverage below minimum — Manual Review","Index-based"&amp;IF(J148=1," (single indicator, raised one level)","")&amp;IF('Data · Lists'!M148=1," + offshore floor","")))))</f>
        <v>Index-based</v>
      </c>
      <c r="F148" s="30" t="str">
        <f t="shared" si="13"/>
        <v>Standard CDD with awareness of contextual factors.</v>
      </c>
      <c r="G148" s="11"/>
      <c r="H148" s="36"/>
      <c r="I148" s="11" t="str">
        <f>IF(SUM('Data · Lists'!C148:F148)&gt;0,"Blacklist",IF(SUM('Data · Lists'!G148:L148)&gt;0,"High Risk",IF(J148=0,"Manual Review",IF(K148&lt;cov_min,"Manual Review",INDEX(Cfg_Ratings,MIN(3,MAX(IF('Data · Lists'!M148=1,off_floor,1),IF(J148=1,IF(L148&lt;band_L,1,IF(L148&lt;band_M,2,3))+1,IF(L148&lt;band_L,1,IF(L148&lt;band_M,2,3))))))))))</f>
        <v>Medium Risk</v>
      </c>
      <c r="J148" s="11">
        <f t="shared" si="14"/>
        <v>5</v>
      </c>
      <c r="K148" s="17">
        <f t="shared" si="15"/>
        <v>1</v>
      </c>
      <c r="L148" s="18">
        <f t="shared" si="16"/>
        <v>1.9</v>
      </c>
      <c r="M148" s="11">
        <f>IF('Data · Indices'!C148="","",IF('Data · Indices'!C148&lt;=t_Basel_1,1,IF('Data · Indices'!C148&lt;=t_Basel_2,2,3)))</f>
        <v>2</v>
      </c>
      <c r="N148" s="11">
        <f>IF('Data · Indices'!D148="","",IF('Data · Indices'!D148&lt;=t_FSI_1,1,IF('Data · Indices'!D148&lt;=t_FSI_2,2,3)))</f>
        <v>1</v>
      </c>
      <c r="O148" s="11">
        <f>IF('Data · Indices'!E148="","",IF('Data · Indices'!E148&lt;=t_CPI_1,3,IF('Data · Indices'!E148&lt;=t_CPI_2,2,1)))</f>
        <v>3</v>
      </c>
      <c r="P148" s="11">
        <f>IF('Data · Indices'!F148="","",IF('Data · Indices'!F148&lt;=t_GTI_1,1,IF('Data · Indices'!F148&lt;=t_GTI_2,2,3)))</f>
        <v>1</v>
      </c>
      <c r="Q148" s="11">
        <f>IF('Data · Indices'!G148="","",IF('Data · Indices'!G148&lt;t_WGI_1,3,IF('Data · Indices'!G148&lt;t_WGI_2,2,1)))</f>
        <v>3</v>
      </c>
      <c r="R148" s="11">
        <f t="shared" si="17"/>
        <v>100</v>
      </c>
      <c r="S148" s="15" t="s">
        <v>651</v>
      </c>
      <c r="T148" s="30"/>
      <c r="U148" s="36"/>
    </row>
    <row r="149" spans="1:21" x14ac:dyDescent="0.2">
      <c r="A149" s="19" t="s">
        <v>652</v>
      </c>
      <c r="B149" s="19" t="s">
        <v>653</v>
      </c>
      <c r="C149" s="37" t="s">
        <v>654</v>
      </c>
      <c r="D149" s="20" t="str">
        <f t="shared" si="12"/>
        <v>Manual Review</v>
      </c>
      <c r="E149" s="38" t="str">
        <f>IF(SUM('Data · Lists'!C149:F149)&gt;0,"Blacklist — "&amp;TRIM(IF('Data · Lists'!C149=1,"FATF blacklist; ","")&amp;IF('Data · Lists'!D149=1,"UN sanctions; ","")&amp;IF('Data · Lists'!E149=1,"home-jurisdiction sanctions; ","")&amp;IF('Data · Lists'!F149=1,"internal blacklist","")),IF(SUM('Data · Lists'!G149:L149)&gt;0,"Auto-High — "&amp;TRIM(IF('Data · Lists'!G149=1,"FATF greylist; ","")&amp;IF('Data · Lists'!H149=1,"EU high-risk; ","")&amp;IF('Data · Lists'!I149=1,"EU sanctions; ","")&amp;IF('Data · Lists'!J149=1,"UK sanctions; ","")&amp;IF('Data · Lists'!K149=1,"OFAC; ","")&amp;IF('Data · Lists'!L149=1,"Canada sanctions","")),IF(J149=0,"No index data — Manual Review",IF(K149&lt;cov_min,"Coverage below minimum — Manual Review","Index-based"&amp;IF(J149=1," (single indicator, raised one level)","")&amp;IF('Data · Lists'!M149=1," + offshore floor","")))))</f>
        <v>Coverage below minimum — Manual Review</v>
      </c>
      <c r="F149" s="38" t="str">
        <f t="shared" si="13"/>
        <v>No automatic rating. Compliance must determine and document the rating.</v>
      </c>
      <c r="G149" s="21"/>
      <c r="H149" s="39"/>
      <c r="I149" s="21" t="str">
        <f>IF(SUM('Data · Lists'!C149:F149)&gt;0,"Blacklist",IF(SUM('Data · Lists'!G149:L149)&gt;0,"High Risk",IF(J149=0,"Manual Review",IF(K149&lt;cov_min,"Manual Review",INDEX(Cfg_Ratings,MIN(3,MAX(IF('Data · Lists'!M149=1,off_floor,1),IF(J149=1,IF(L149&lt;band_L,1,IF(L149&lt;band_M,2,3))+1,IF(L149&lt;band_L,1,IF(L149&lt;band_M,2,3))))))))))</f>
        <v>Manual Review</v>
      </c>
      <c r="J149" s="21">
        <f t="shared" si="14"/>
        <v>1</v>
      </c>
      <c r="K149" s="22">
        <f t="shared" si="15"/>
        <v>0.1</v>
      </c>
      <c r="L149" s="23">
        <f t="shared" si="16"/>
        <v>1</v>
      </c>
      <c r="M149" s="21" t="str">
        <f>IF('Data · Indices'!C149="","",IF('Data · Indices'!C149&lt;=t_Basel_1,1,IF('Data · Indices'!C149&lt;=t_Basel_2,2,3)))</f>
        <v/>
      </c>
      <c r="N149" s="21" t="str">
        <f>IF('Data · Indices'!D149="","",IF('Data · Indices'!D149&lt;=t_FSI_1,1,IF('Data · Indices'!D149&lt;=t_FSI_2,2,3)))</f>
        <v/>
      </c>
      <c r="O149" s="21" t="str">
        <f>IF('Data · Indices'!E149="","",IF('Data · Indices'!E149&lt;=t_CPI_1,3,IF('Data · Indices'!E149&lt;=t_CPI_2,2,1)))</f>
        <v/>
      </c>
      <c r="P149" s="21" t="str">
        <f>IF('Data · Indices'!F149="","",IF('Data · Indices'!F149&lt;=t_GTI_1,1,IF('Data · Indices'!F149&lt;=t_GTI_2,2,3)))</f>
        <v/>
      </c>
      <c r="Q149" s="21">
        <f>IF('Data · Indices'!G149="","",IF('Data · Indices'!G149&lt;t_WGI_1,3,IF('Data · Indices'!G149&lt;t_WGI_2,2,1)))</f>
        <v>1</v>
      </c>
      <c r="R149" s="21">
        <f t="shared" si="17"/>
        <v>10</v>
      </c>
      <c r="S149" s="19" t="s">
        <v>655</v>
      </c>
      <c r="T149" s="38"/>
      <c r="U149" s="39"/>
    </row>
    <row r="150" spans="1:21" x14ac:dyDescent="0.2">
      <c r="A150" s="15" t="s">
        <v>656</v>
      </c>
      <c r="B150" s="15" t="s">
        <v>657</v>
      </c>
      <c r="C150" s="35" t="s">
        <v>658</v>
      </c>
      <c r="D150" s="16" t="str">
        <f t="shared" si="12"/>
        <v>Medium Risk</v>
      </c>
      <c r="E150" s="30" t="str">
        <f>IF(SUM('Data · Lists'!C150:F150)&gt;0,"Blacklist — "&amp;TRIM(IF('Data · Lists'!C150=1,"FATF blacklist; ","")&amp;IF('Data · Lists'!D150=1,"UN sanctions; ","")&amp;IF('Data · Lists'!E150=1,"home-jurisdiction sanctions; ","")&amp;IF('Data · Lists'!F150=1,"internal blacklist","")),IF(SUM('Data · Lists'!G150:L150)&gt;0,"Auto-High — "&amp;TRIM(IF('Data · Lists'!G150=1,"FATF greylist; ","")&amp;IF('Data · Lists'!H150=1,"EU high-risk; ","")&amp;IF('Data · Lists'!I150=1,"EU sanctions; ","")&amp;IF('Data · Lists'!J150=1,"UK sanctions; ","")&amp;IF('Data · Lists'!K150=1,"OFAC; ","")&amp;IF('Data · Lists'!L150=1,"Canada sanctions","")),IF(J150=0,"No index data — Manual Review",IF(K150&lt;cov_min,"Coverage below minimum — Manual Review","Index-based"&amp;IF(J150=1," (single indicator, raised one level)","")&amp;IF('Data · Lists'!M150=1," + offshore floor","")))))</f>
        <v>Index-based</v>
      </c>
      <c r="F150" s="30" t="str">
        <f t="shared" si="13"/>
        <v>Standard CDD with awareness of contextual factors.</v>
      </c>
      <c r="G150" s="11"/>
      <c r="H150" s="36"/>
      <c r="I150" s="11" t="str">
        <f>IF(SUM('Data · Lists'!C150:F150)&gt;0,"Blacklist",IF(SUM('Data · Lists'!G150:L150)&gt;0,"High Risk",IF(J150=0,"Manual Review",IF(K150&lt;cov_min,"Manual Review",INDEX(Cfg_Ratings,MIN(3,MAX(IF('Data · Lists'!M150=1,off_floor,1),IF(J150=1,IF(L150&lt;band_L,1,IF(L150&lt;band_M,2,3))+1,IF(L150&lt;band_L,1,IF(L150&lt;band_M,2,3))))))))))</f>
        <v>Medium Risk</v>
      </c>
      <c r="J150" s="11">
        <f t="shared" si="14"/>
        <v>4</v>
      </c>
      <c r="K150" s="17">
        <f t="shared" si="15"/>
        <v>0.8</v>
      </c>
      <c r="L150" s="18">
        <f t="shared" si="16"/>
        <v>1.8125</v>
      </c>
      <c r="M150" s="11">
        <f>IF('Data · Indices'!C150="","",IF('Data · Indices'!C150&lt;=t_Basel_1,1,IF('Data · Indices'!C150&lt;=t_Basel_2,2,3)))</f>
        <v>2</v>
      </c>
      <c r="N150" s="11" t="str">
        <f>IF('Data · Indices'!D150="","",IF('Data · Indices'!D150&lt;=t_FSI_1,1,IF('Data · Indices'!D150&lt;=t_FSI_2,2,3)))</f>
        <v/>
      </c>
      <c r="O150" s="11">
        <f>IF('Data · Indices'!E150="","",IF('Data · Indices'!E150&lt;=t_CPI_1,3,IF('Data · Indices'!E150&lt;=t_CPI_2,2,1)))</f>
        <v>2</v>
      </c>
      <c r="P150" s="11">
        <f>IF('Data · Indices'!F150="","",IF('Data · Indices'!F150&lt;=t_GTI_1,1,IF('Data · Indices'!F150&lt;=t_GTI_2,2,3)))</f>
        <v>1</v>
      </c>
      <c r="Q150" s="11">
        <f>IF('Data · Indices'!G150="","",IF('Data · Indices'!G150&lt;t_WGI_1,3,IF('Data · Indices'!G150&lt;t_WGI_2,2,1)))</f>
        <v>2</v>
      </c>
      <c r="R150" s="11">
        <f t="shared" si="17"/>
        <v>80</v>
      </c>
      <c r="S150" s="15" t="s">
        <v>659</v>
      </c>
      <c r="T150" s="30"/>
      <c r="U150" s="36"/>
    </row>
    <row r="151" spans="1:21" x14ac:dyDescent="0.2">
      <c r="A151" s="19" t="s">
        <v>660</v>
      </c>
      <c r="B151" s="19" t="s">
        <v>661</v>
      </c>
      <c r="C151" s="37" t="s">
        <v>662</v>
      </c>
      <c r="D151" s="20" t="str">
        <f t="shared" si="12"/>
        <v>High Risk</v>
      </c>
      <c r="E151" s="38" t="str">
        <f>IF(SUM('Data · Lists'!C151:F151)&gt;0,"Blacklist — "&amp;TRIM(IF('Data · Lists'!C151=1,"FATF blacklist; ","")&amp;IF('Data · Lists'!D151=1,"UN sanctions; ","")&amp;IF('Data · Lists'!E151=1,"home-jurisdiction sanctions; ","")&amp;IF('Data · Lists'!F151=1,"internal blacklist","")),IF(SUM('Data · Lists'!G151:L151)&gt;0,"Auto-High — "&amp;TRIM(IF('Data · Lists'!G151=1,"FATF greylist; ","")&amp;IF('Data · Lists'!H151=1,"EU high-risk; ","")&amp;IF('Data · Lists'!I151=1,"EU sanctions; ","")&amp;IF('Data · Lists'!J151=1,"UK sanctions; ","")&amp;IF('Data · Lists'!K151=1,"OFAC; ","")&amp;IF('Data · Lists'!L151=1,"Canada sanctions","")),IF(J151=0,"No index data — Manual Review",IF(K151&lt;cov_min,"Coverage below minimum — Manual Review","Index-based"&amp;IF(J151=1," (single indicator, raised one level)","")&amp;IF('Data · Lists'!M151=1," + offshore floor","")))))</f>
        <v>Auto-High — FATF greylist; EU high-risk;</v>
      </c>
      <c r="F151" s="38" t="str">
        <f t="shared" si="13"/>
        <v>EDD, enhanced ongoing monitoring, management approval to onboard or continue.</v>
      </c>
      <c r="G151" s="21"/>
      <c r="H151" s="39"/>
      <c r="I151" s="21" t="str">
        <f>IF(SUM('Data · Lists'!C151:F151)&gt;0,"Blacklist",IF(SUM('Data · Lists'!G151:L151)&gt;0,"High Risk",IF(J151=0,"Manual Review",IF(K151&lt;cov_min,"Manual Review",INDEX(Cfg_Ratings,MIN(3,MAX(IF('Data · Lists'!M151=1,off_floor,1),IF(J151=1,IF(L151&lt;band_L,1,IF(L151&lt;band_M,2,3))+1,IF(L151&lt;band_L,1,IF(L151&lt;band_M,2,3))))))))))</f>
        <v>High Risk</v>
      </c>
      <c r="J151" s="21">
        <f t="shared" si="14"/>
        <v>2</v>
      </c>
      <c r="K151" s="22">
        <f t="shared" si="15"/>
        <v>0.3</v>
      </c>
      <c r="L151" s="23">
        <f t="shared" si="16"/>
        <v>2.3333333333333335</v>
      </c>
      <c r="M151" s="21" t="str">
        <f>IF('Data · Indices'!C151="","",IF('Data · Indices'!C151&lt;=t_Basel_1,1,IF('Data · Indices'!C151&lt;=t_Basel_2,2,3)))</f>
        <v/>
      </c>
      <c r="N151" s="21">
        <f>IF('Data · Indices'!D151="","",IF('Data · Indices'!D151&lt;=t_FSI_1,1,IF('Data · Indices'!D151&lt;=t_FSI_2,2,3)))</f>
        <v>3</v>
      </c>
      <c r="O151" s="21" t="str">
        <f>IF('Data · Indices'!E151="","",IF('Data · Indices'!E151&lt;=t_CPI_1,3,IF('Data · Indices'!E151&lt;=t_CPI_2,2,1)))</f>
        <v/>
      </c>
      <c r="P151" s="21" t="str">
        <f>IF('Data · Indices'!F151="","",IF('Data · Indices'!F151&lt;=t_GTI_1,1,IF('Data · Indices'!F151&lt;=t_GTI_2,2,3)))</f>
        <v/>
      </c>
      <c r="Q151" s="21">
        <f>IF('Data · Indices'!G151="","",IF('Data · Indices'!G151&lt;t_WGI_1,3,IF('Data · Indices'!G151&lt;t_WGI_2,2,1)))</f>
        <v>1</v>
      </c>
      <c r="R151" s="21">
        <f t="shared" si="17"/>
        <v>30</v>
      </c>
      <c r="S151" s="19" t="s">
        <v>663</v>
      </c>
      <c r="T151" s="38"/>
      <c r="U151" s="39"/>
    </row>
    <row r="152" spans="1:21" x14ac:dyDescent="0.2">
      <c r="A152" s="15" t="s">
        <v>664</v>
      </c>
      <c r="B152" s="15" t="s">
        <v>665</v>
      </c>
      <c r="C152" s="35" t="s">
        <v>666</v>
      </c>
      <c r="D152" s="16" t="str">
        <f t="shared" si="12"/>
        <v>Medium Risk</v>
      </c>
      <c r="E152" s="30" t="str">
        <f>IF(SUM('Data · Lists'!C152:F152)&gt;0,"Blacklist — "&amp;TRIM(IF('Data · Lists'!C152=1,"FATF blacklist; ","")&amp;IF('Data · Lists'!D152=1,"UN sanctions; ","")&amp;IF('Data · Lists'!E152=1,"home-jurisdiction sanctions; ","")&amp;IF('Data · Lists'!F152=1,"internal blacklist","")),IF(SUM('Data · Lists'!G152:L152)&gt;0,"Auto-High — "&amp;TRIM(IF('Data · Lists'!G152=1,"FATF greylist; ","")&amp;IF('Data · Lists'!H152=1,"EU high-risk; ","")&amp;IF('Data · Lists'!I152=1,"EU sanctions; ","")&amp;IF('Data · Lists'!J152=1,"UK sanctions; ","")&amp;IF('Data · Lists'!K152=1,"OFAC; ","")&amp;IF('Data · Lists'!L152=1,"Canada sanctions","")),IF(J152=0,"No index data — Manual Review",IF(K152&lt;cov_min,"Coverage below minimum — Manual Review","Index-based"&amp;IF(J152=1," (single indicator, raised one level)","")&amp;IF('Data · Lists'!M152=1," + offshore floor","")))))</f>
        <v>Index-based</v>
      </c>
      <c r="F152" s="30" t="str">
        <f t="shared" si="13"/>
        <v>Standard CDD with awareness of contextual factors.</v>
      </c>
      <c r="G152" s="11"/>
      <c r="H152" s="36"/>
      <c r="I152" s="11" t="str">
        <f>IF(SUM('Data · Lists'!C152:F152)&gt;0,"Blacklist",IF(SUM('Data · Lists'!G152:L152)&gt;0,"High Risk",IF(J152=0,"Manual Review",IF(K152&lt;cov_min,"Manual Review",INDEX(Cfg_Ratings,MIN(3,MAX(IF('Data · Lists'!M152=1,off_floor,1),IF(J152=1,IF(L152&lt;band_L,1,IF(L152&lt;band_M,2,3))+1,IF(L152&lt;band_L,1,IF(L152&lt;band_M,2,3))))))))))</f>
        <v>Medium Risk</v>
      </c>
      <c r="J152" s="11">
        <f t="shared" si="14"/>
        <v>4</v>
      </c>
      <c r="K152" s="17">
        <f t="shared" si="15"/>
        <v>0.8</v>
      </c>
      <c r="L152" s="18">
        <f t="shared" si="16"/>
        <v>2</v>
      </c>
      <c r="M152" s="11">
        <f>IF('Data · Indices'!C152="","",IF('Data · Indices'!C152&lt;=t_Basel_1,1,IF('Data · Indices'!C152&lt;=t_Basel_2,2,3)))</f>
        <v>2</v>
      </c>
      <c r="N152" s="11" t="str">
        <f>IF('Data · Indices'!D152="","",IF('Data · Indices'!D152&lt;=t_FSI_1,1,IF('Data · Indices'!D152&lt;=t_FSI_2,2,3)))</f>
        <v/>
      </c>
      <c r="O152" s="11">
        <f>IF('Data · Indices'!E152="","",IF('Data · Indices'!E152&lt;=t_CPI_1,3,IF('Data · Indices'!E152&lt;=t_CPI_2,2,1)))</f>
        <v>3</v>
      </c>
      <c r="P152" s="11">
        <f>IF('Data · Indices'!F152="","",IF('Data · Indices'!F152&lt;=t_GTI_1,1,IF('Data · Indices'!F152&lt;=t_GTI_2,2,3)))</f>
        <v>1</v>
      </c>
      <c r="Q152" s="11">
        <f>IF('Data · Indices'!G152="","",IF('Data · Indices'!G152&lt;t_WGI_1,3,IF('Data · Indices'!G152&lt;t_WGI_2,2,1)))</f>
        <v>2</v>
      </c>
      <c r="R152" s="11">
        <f t="shared" si="17"/>
        <v>80</v>
      </c>
      <c r="S152" s="15" t="s">
        <v>667</v>
      </c>
      <c r="T152" s="30"/>
      <c r="U152" s="36"/>
    </row>
    <row r="153" spans="1:21" x14ac:dyDescent="0.2">
      <c r="A153" s="19" t="s">
        <v>668</v>
      </c>
      <c r="B153" s="19" t="s">
        <v>669</v>
      </c>
      <c r="C153" s="37" t="s">
        <v>670</v>
      </c>
      <c r="D153" s="20" t="str">
        <f t="shared" si="12"/>
        <v>Low Risk</v>
      </c>
      <c r="E153" s="38" t="str">
        <f>IF(SUM('Data · Lists'!C153:F153)&gt;0,"Blacklist — "&amp;TRIM(IF('Data · Lists'!C153=1,"FATF blacklist; ","")&amp;IF('Data · Lists'!D153=1,"UN sanctions; ","")&amp;IF('Data · Lists'!E153=1,"home-jurisdiction sanctions; ","")&amp;IF('Data · Lists'!F153=1,"internal blacklist","")),IF(SUM('Data · Lists'!G153:L153)&gt;0,"Auto-High — "&amp;TRIM(IF('Data · Lists'!G153=1,"FATF greylist; ","")&amp;IF('Data · Lists'!H153=1,"EU high-risk; ","")&amp;IF('Data · Lists'!I153=1,"EU sanctions; ","")&amp;IF('Data · Lists'!J153=1,"UK sanctions; ","")&amp;IF('Data · Lists'!K153=1,"OFAC; ","")&amp;IF('Data · Lists'!L153=1,"Canada sanctions","")),IF(J153=0,"No index data — Manual Review",IF(K153&lt;cov_min,"Coverage below minimum — Manual Review","Index-based"&amp;IF(J153=1," (single indicator, raised one level)","")&amp;IF('Data · Lists'!M153=1," + offshore floor","")))))</f>
        <v>Index-based</v>
      </c>
      <c r="F153" s="38" t="str">
        <f t="shared" si="13"/>
        <v>Simplified measures where permitted, subject to Compliance confirmation.</v>
      </c>
      <c r="G153" s="21"/>
      <c r="H153" s="39"/>
      <c r="I153" s="21" t="str">
        <f>IF(SUM('Data · Lists'!C153:F153)&gt;0,"Blacklist",IF(SUM('Data · Lists'!G153:L153)&gt;0,"High Risk",IF(J153=0,"Manual Review",IF(K153&lt;cov_min,"Manual Review",INDEX(Cfg_Ratings,MIN(3,MAX(IF('Data · Lists'!M153=1,off_floor,1),IF(J153=1,IF(L153&lt;band_L,1,IF(L153&lt;band_M,2,3))+1,IF(L153&lt;band_L,1,IF(L153&lt;band_M,2,3))))))))))</f>
        <v>Low Risk</v>
      </c>
      <c r="J153" s="21">
        <f t="shared" si="14"/>
        <v>5</v>
      </c>
      <c r="K153" s="22">
        <f t="shared" si="15"/>
        <v>1</v>
      </c>
      <c r="L153" s="23">
        <f t="shared" si="16"/>
        <v>1.65</v>
      </c>
      <c r="M153" s="21">
        <f>IF('Data · Indices'!C153="","",IF('Data · Indices'!C153&lt;=t_Basel_1,1,IF('Data · Indices'!C153&lt;=t_Basel_2,2,3)))</f>
        <v>2</v>
      </c>
      <c r="N153" s="21">
        <f>IF('Data · Indices'!D153="","",IF('Data · Indices'!D153&lt;=t_FSI_1,1,IF('Data · Indices'!D153&lt;=t_FSI_2,2,3)))</f>
        <v>1</v>
      </c>
      <c r="O153" s="21">
        <f>IF('Data · Indices'!E153="","",IF('Data · Indices'!E153&lt;=t_CPI_1,3,IF('Data · Indices'!E153&lt;=t_CPI_2,2,1)))</f>
        <v>2</v>
      </c>
      <c r="P153" s="21">
        <f>IF('Data · Indices'!F153="","",IF('Data · Indices'!F153&lt;=t_GTI_1,1,IF('Data · Indices'!F153&lt;=t_GTI_2,2,3)))</f>
        <v>1</v>
      </c>
      <c r="Q153" s="21">
        <f>IF('Data · Indices'!G153="","",IF('Data · Indices'!G153&lt;t_WGI_1,3,IF('Data · Indices'!G153&lt;t_WGI_2,2,1)))</f>
        <v>2</v>
      </c>
      <c r="R153" s="21">
        <f t="shared" si="17"/>
        <v>100</v>
      </c>
      <c r="S153" s="19" t="s">
        <v>671</v>
      </c>
      <c r="T153" s="38"/>
      <c r="U153" s="39"/>
    </row>
    <row r="154" spans="1:21" x14ac:dyDescent="0.2">
      <c r="A154" s="15" t="s">
        <v>672</v>
      </c>
      <c r="B154" s="15" t="s">
        <v>673</v>
      </c>
      <c r="C154" s="35" t="s">
        <v>674</v>
      </c>
      <c r="D154" s="16" t="str">
        <f t="shared" si="12"/>
        <v>Manual Review</v>
      </c>
      <c r="E154" s="30" t="str">
        <f>IF(SUM('Data · Lists'!C154:F154)&gt;0,"Blacklist — "&amp;TRIM(IF('Data · Lists'!C154=1,"FATF blacklist; ","")&amp;IF('Data · Lists'!D154=1,"UN sanctions; ","")&amp;IF('Data · Lists'!E154=1,"home-jurisdiction sanctions; ","")&amp;IF('Data · Lists'!F154=1,"internal blacklist","")),IF(SUM('Data · Lists'!G154:L154)&gt;0,"Auto-High — "&amp;TRIM(IF('Data · Lists'!G154=1,"FATF greylist; ","")&amp;IF('Data · Lists'!H154=1,"EU high-risk; ","")&amp;IF('Data · Lists'!I154=1,"EU sanctions; ","")&amp;IF('Data · Lists'!J154=1,"UK sanctions; ","")&amp;IF('Data · Lists'!K154=1,"OFAC; ","")&amp;IF('Data · Lists'!L154=1,"Canada sanctions","")),IF(J154=0,"No index data — Manual Review",IF(K154&lt;cov_min,"Coverage below minimum — Manual Review","Index-based"&amp;IF(J154=1," (single indicator, raised one level)","")&amp;IF('Data · Lists'!M154=1," + offshore floor","")))))</f>
        <v>Coverage below minimum — Manual Review</v>
      </c>
      <c r="F154" s="30" t="str">
        <f t="shared" si="13"/>
        <v>No automatic rating. Compliance must determine and document the rating.</v>
      </c>
      <c r="G154" s="11"/>
      <c r="H154" s="36"/>
      <c r="I154" s="11" t="str">
        <f>IF(SUM('Data · Lists'!C154:F154)&gt;0,"Blacklist",IF(SUM('Data · Lists'!G154:L154)&gt;0,"High Risk",IF(J154=0,"Manual Review",IF(K154&lt;cov_min,"Manual Review",INDEX(Cfg_Ratings,MIN(3,MAX(IF('Data · Lists'!M154=1,off_floor,1),IF(J154=1,IF(L154&lt;band_L,1,IF(L154&lt;band_M,2,3))+1,IF(L154&lt;band_L,1,IF(L154&lt;band_M,2,3))))))))))</f>
        <v>Manual Review</v>
      </c>
      <c r="J154" s="11">
        <f t="shared" si="14"/>
        <v>1</v>
      </c>
      <c r="K154" s="17">
        <f t="shared" si="15"/>
        <v>0.2</v>
      </c>
      <c r="L154" s="18">
        <f t="shared" si="16"/>
        <v>3</v>
      </c>
      <c r="M154" s="11" t="str">
        <f>IF('Data · Indices'!C154="","",IF('Data · Indices'!C154&lt;=t_Basel_1,1,IF('Data · Indices'!C154&lt;=t_Basel_2,2,3)))</f>
        <v/>
      </c>
      <c r="N154" s="11">
        <f>IF('Data · Indices'!D154="","",IF('Data · Indices'!D154&lt;=t_FSI_1,1,IF('Data · Indices'!D154&lt;=t_FSI_2,2,3)))</f>
        <v>3</v>
      </c>
      <c r="O154" s="11" t="str">
        <f>IF('Data · Indices'!E154="","",IF('Data · Indices'!E154&lt;=t_CPI_1,3,IF('Data · Indices'!E154&lt;=t_CPI_2,2,1)))</f>
        <v/>
      </c>
      <c r="P154" s="11" t="str">
        <f>IF('Data · Indices'!F154="","",IF('Data · Indices'!F154&lt;=t_GTI_1,1,IF('Data · Indices'!F154&lt;=t_GTI_2,2,3)))</f>
        <v/>
      </c>
      <c r="Q154" s="11" t="str">
        <f>IF('Data · Indices'!G154="","",IF('Data · Indices'!G154&lt;t_WGI_1,3,IF('Data · Indices'!G154&lt;t_WGI_2,2,1)))</f>
        <v/>
      </c>
      <c r="R154" s="11">
        <f t="shared" si="17"/>
        <v>20</v>
      </c>
      <c r="S154" s="15" t="s">
        <v>675</v>
      </c>
      <c r="T154" s="30"/>
      <c r="U154" s="36"/>
    </row>
    <row r="155" spans="1:21" x14ac:dyDescent="0.2">
      <c r="A155" s="19" t="s">
        <v>676</v>
      </c>
      <c r="B155" s="19" t="s">
        <v>677</v>
      </c>
      <c r="C155" s="37" t="s">
        <v>678</v>
      </c>
      <c r="D155" s="20" t="str">
        <f t="shared" si="12"/>
        <v>Medium Risk</v>
      </c>
      <c r="E155" s="38" t="str">
        <f>IF(SUM('Data · Lists'!C155:F155)&gt;0,"Blacklist — "&amp;TRIM(IF('Data · Lists'!C155=1,"FATF blacklist; ","")&amp;IF('Data · Lists'!D155=1,"UN sanctions; ","")&amp;IF('Data · Lists'!E155=1,"home-jurisdiction sanctions; ","")&amp;IF('Data · Lists'!F155=1,"internal blacklist","")),IF(SUM('Data · Lists'!G155:L155)&gt;0,"Auto-High — "&amp;TRIM(IF('Data · Lists'!G155=1,"FATF greylist; ","")&amp;IF('Data · Lists'!H155=1,"EU high-risk; ","")&amp;IF('Data · Lists'!I155=1,"EU sanctions; ","")&amp;IF('Data · Lists'!J155=1,"UK sanctions; ","")&amp;IF('Data · Lists'!K155=1,"OFAC; ","")&amp;IF('Data · Lists'!L155=1,"Canada sanctions","")),IF(J155=0,"No index data — Manual Review",IF(K155&lt;cov_min,"Coverage below minimum — Manual Review","Index-based"&amp;IF(J155=1," (single indicator, raised one level)","")&amp;IF('Data · Lists'!M155=1," + offshore floor","")))))</f>
        <v>Index-based</v>
      </c>
      <c r="F155" s="38" t="str">
        <f t="shared" si="13"/>
        <v>Standard CDD with awareness of contextual factors.</v>
      </c>
      <c r="G155" s="21"/>
      <c r="H155" s="39"/>
      <c r="I155" s="21" t="str">
        <f>IF(SUM('Data · Lists'!C155:F155)&gt;0,"Blacklist",IF(SUM('Data · Lists'!G155:L155)&gt;0,"High Risk",IF(J155=0,"Manual Review",IF(K155&lt;cov_min,"Manual Review",INDEX(Cfg_Ratings,MIN(3,MAX(IF('Data · Lists'!M155=1,off_floor,1),IF(J155=1,IF(L155&lt;band_L,1,IF(L155&lt;band_M,2,3))+1,IF(L155&lt;band_L,1,IF(L155&lt;band_M,2,3))))))))))</f>
        <v>Medium Risk</v>
      </c>
      <c r="J155" s="21">
        <f t="shared" si="14"/>
        <v>5</v>
      </c>
      <c r="K155" s="22">
        <f t="shared" si="15"/>
        <v>1</v>
      </c>
      <c r="L155" s="23">
        <f t="shared" si="16"/>
        <v>2.1</v>
      </c>
      <c r="M155" s="21">
        <f>IF('Data · Indices'!C155="","",IF('Data · Indices'!C155&lt;=t_Basel_1,1,IF('Data · Indices'!C155&lt;=t_Basel_2,2,3)))</f>
        <v>2</v>
      </c>
      <c r="N155" s="21">
        <f>IF('Data · Indices'!D155="","",IF('Data · Indices'!D155&lt;=t_FSI_1,1,IF('Data · Indices'!D155&lt;=t_FSI_2,2,3)))</f>
        <v>2</v>
      </c>
      <c r="O155" s="21">
        <f>IF('Data · Indices'!E155="","",IF('Data · Indices'!E155&lt;=t_CPI_1,3,IF('Data · Indices'!E155&lt;=t_CPI_2,2,1)))</f>
        <v>3</v>
      </c>
      <c r="P155" s="21">
        <f>IF('Data · Indices'!F155="","",IF('Data · Indices'!F155&lt;=t_GTI_1,1,IF('Data · Indices'!F155&lt;=t_GTI_2,2,3)))</f>
        <v>1</v>
      </c>
      <c r="Q155" s="21">
        <f>IF('Data · Indices'!G155="","",IF('Data · Indices'!G155&lt;t_WGI_1,3,IF('Data · Indices'!G155&lt;t_WGI_2,2,1)))</f>
        <v>3</v>
      </c>
      <c r="R155" s="21">
        <f t="shared" si="17"/>
        <v>100</v>
      </c>
      <c r="S155" s="19" t="s">
        <v>679</v>
      </c>
      <c r="T155" s="38"/>
      <c r="U155" s="39"/>
    </row>
    <row r="156" spans="1:21" x14ac:dyDescent="0.2">
      <c r="A156" s="15" t="s">
        <v>680</v>
      </c>
      <c r="B156" s="15" t="s">
        <v>681</v>
      </c>
      <c r="C156" s="35" t="s">
        <v>682</v>
      </c>
      <c r="D156" s="16" t="str">
        <f t="shared" si="12"/>
        <v>High Risk</v>
      </c>
      <c r="E156" s="30" t="str">
        <f>IF(SUM('Data · Lists'!C156:F156)&gt;0,"Blacklist — "&amp;TRIM(IF('Data · Lists'!C156=1,"FATF blacklist; ","")&amp;IF('Data · Lists'!D156=1,"UN sanctions; ","")&amp;IF('Data · Lists'!E156=1,"home-jurisdiction sanctions; ","")&amp;IF('Data · Lists'!F156=1,"internal blacklist","")),IF(SUM('Data · Lists'!G156:L156)&gt;0,"Auto-High — "&amp;TRIM(IF('Data · Lists'!G156=1,"FATF greylist; ","")&amp;IF('Data · Lists'!H156=1,"EU high-risk; ","")&amp;IF('Data · Lists'!I156=1,"EU sanctions; ","")&amp;IF('Data · Lists'!J156=1,"UK sanctions; ","")&amp;IF('Data · Lists'!K156=1,"OFAC; ","")&amp;IF('Data · Lists'!L156=1,"Canada sanctions","")),IF(J156=0,"No index data — Manual Review",IF(K156&lt;cov_min,"Coverage below minimum — Manual Review","Index-based"&amp;IF(J156=1," (single indicator, raised one level)","")&amp;IF('Data · Lists'!M156=1," + offshore floor","")))))</f>
        <v>Index-based</v>
      </c>
      <c r="F156" s="30" t="str">
        <f t="shared" si="13"/>
        <v>EDD, enhanced ongoing monitoring, management approval to onboard or continue.</v>
      </c>
      <c r="G156" s="11"/>
      <c r="H156" s="36"/>
      <c r="I156" s="11" t="str">
        <f>IF(SUM('Data · Lists'!C156:F156)&gt;0,"Blacklist",IF(SUM('Data · Lists'!G156:L156)&gt;0,"High Risk",IF(J156=0,"Manual Review",IF(K156&lt;cov_min,"Manual Review",INDEX(Cfg_Ratings,MIN(3,MAX(IF('Data · Lists'!M156=1,off_floor,1),IF(J156=1,IF(L156&lt;band_L,1,IF(L156&lt;band_M,2,3))+1,IF(L156&lt;band_L,1,IF(L156&lt;band_M,2,3))))))))))</f>
        <v>High Risk</v>
      </c>
      <c r="J156" s="11">
        <f t="shared" si="14"/>
        <v>4</v>
      </c>
      <c r="K156" s="17">
        <f t="shared" si="15"/>
        <v>0.8</v>
      </c>
      <c r="L156" s="18">
        <f t="shared" si="16"/>
        <v>3</v>
      </c>
      <c r="M156" s="11">
        <f>IF('Data · Indices'!C156="","",IF('Data · Indices'!C156&lt;=t_Basel_1,1,IF('Data · Indices'!C156&lt;=t_Basel_2,2,3)))</f>
        <v>3</v>
      </c>
      <c r="N156" s="11" t="str">
        <f>IF('Data · Indices'!D156="","",IF('Data · Indices'!D156&lt;=t_FSI_1,1,IF('Data · Indices'!D156&lt;=t_FSI_2,2,3)))</f>
        <v/>
      </c>
      <c r="O156" s="11">
        <f>IF('Data · Indices'!E156="","",IF('Data · Indices'!E156&lt;=t_CPI_1,3,IF('Data · Indices'!E156&lt;=t_CPI_2,2,1)))</f>
        <v>3</v>
      </c>
      <c r="P156" s="11">
        <f>IF('Data · Indices'!F156="","",IF('Data · Indices'!F156&lt;=t_GTI_1,1,IF('Data · Indices'!F156&lt;=t_GTI_2,2,3)))</f>
        <v>3</v>
      </c>
      <c r="Q156" s="11">
        <f>IF('Data · Indices'!G156="","",IF('Data · Indices'!G156&lt;t_WGI_1,3,IF('Data · Indices'!G156&lt;t_WGI_2,2,1)))</f>
        <v>3</v>
      </c>
      <c r="R156" s="11">
        <f t="shared" si="17"/>
        <v>80</v>
      </c>
      <c r="S156" s="15" t="s">
        <v>683</v>
      </c>
      <c r="T156" s="30"/>
      <c r="U156" s="36"/>
    </row>
    <row r="157" spans="1:21" x14ac:dyDescent="0.2">
      <c r="A157" s="19" t="s">
        <v>684</v>
      </c>
      <c r="B157" s="19" t="s">
        <v>685</v>
      </c>
      <c r="C157" s="37" t="s">
        <v>686</v>
      </c>
      <c r="D157" s="20" t="str">
        <f t="shared" si="12"/>
        <v>Blacklist</v>
      </c>
      <c r="E157" s="38" t="str">
        <f>IF(SUM('Data · Lists'!C157:F157)&gt;0,"Blacklist — "&amp;TRIM(IF('Data · Lists'!C157=1,"FATF blacklist; ","")&amp;IF('Data · Lists'!D157=1,"UN sanctions; ","")&amp;IF('Data · Lists'!E157=1,"home-jurisdiction sanctions; ","")&amp;IF('Data · Lists'!F157=1,"internal blacklist","")),IF(SUM('Data · Lists'!G157:L157)&gt;0,"Auto-High — "&amp;TRIM(IF('Data · Lists'!G157=1,"FATF greylist; ","")&amp;IF('Data · Lists'!H157=1,"EU high-risk; ","")&amp;IF('Data · Lists'!I157=1,"EU sanctions; ","")&amp;IF('Data · Lists'!J157=1,"UK sanctions; ","")&amp;IF('Data · Lists'!K157=1,"OFAC; ","")&amp;IF('Data · Lists'!L157=1,"Canada sanctions","")),IF(J157=0,"No index data — Manual Review",IF(K157&lt;cov_min,"Coverage below minimum — Manual Review","Index-based"&amp;IF(J157=1," (single indicator, raised one level)","")&amp;IF('Data · Lists'!M157=1," + offshore floor","")))))</f>
        <v>Blacklist — FATF blacklist;</v>
      </c>
      <c r="F157" s="38" t="str">
        <f t="shared" si="13"/>
        <v>Prohibited. No onboarding or activity except where required by law and with prior written Board approval on Compliance recommendation.</v>
      </c>
      <c r="G157" s="21"/>
      <c r="H157" s="39"/>
      <c r="I157" s="21" t="str">
        <f>IF(SUM('Data · Lists'!C157:F157)&gt;0,"Blacklist",IF(SUM('Data · Lists'!G157:L157)&gt;0,"High Risk",IF(J157=0,"Manual Review",IF(K157&lt;cov_min,"Manual Review",INDEX(Cfg_Ratings,MIN(3,MAX(IF('Data · Lists'!M157=1,off_floor,1),IF(J157=1,IF(L157&lt;band_L,1,IF(L157&lt;band_M,2,3))+1,IF(L157&lt;band_L,1,IF(L157&lt;band_M,2,3))))))))))</f>
        <v>Blacklist</v>
      </c>
      <c r="J157" s="21">
        <f t="shared" si="14"/>
        <v>4</v>
      </c>
      <c r="K157" s="22">
        <f t="shared" si="15"/>
        <v>0.8</v>
      </c>
      <c r="L157" s="23">
        <f t="shared" si="16"/>
        <v>3</v>
      </c>
      <c r="M157" s="21">
        <f>IF('Data · Indices'!C157="","",IF('Data · Indices'!C157&lt;=t_Basel_1,1,IF('Data · Indices'!C157&lt;=t_Basel_2,2,3)))</f>
        <v>3</v>
      </c>
      <c r="N157" s="21" t="str">
        <f>IF('Data · Indices'!D157="","",IF('Data · Indices'!D157&lt;=t_FSI_1,1,IF('Data · Indices'!D157&lt;=t_FSI_2,2,3)))</f>
        <v/>
      </c>
      <c r="O157" s="21">
        <f>IF('Data · Indices'!E157="","",IF('Data · Indices'!E157&lt;=t_CPI_1,3,IF('Data · Indices'!E157&lt;=t_CPI_2,2,1)))</f>
        <v>3</v>
      </c>
      <c r="P157" s="21">
        <f>IF('Data · Indices'!F157="","",IF('Data · Indices'!F157&lt;=t_GTI_1,1,IF('Data · Indices'!F157&lt;=t_GTI_2,2,3)))</f>
        <v>3</v>
      </c>
      <c r="Q157" s="21">
        <f>IF('Data · Indices'!G157="","",IF('Data · Indices'!G157&lt;t_WGI_1,3,IF('Data · Indices'!G157&lt;t_WGI_2,2,1)))</f>
        <v>3</v>
      </c>
      <c r="R157" s="21">
        <f t="shared" si="17"/>
        <v>80</v>
      </c>
      <c r="S157" s="19" t="s">
        <v>687</v>
      </c>
      <c r="T157" s="38"/>
      <c r="U157" s="39"/>
    </row>
    <row r="158" spans="1:21" x14ac:dyDescent="0.2">
      <c r="A158" s="15" t="s">
        <v>688</v>
      </c>
      <c r="B158" s="15" t="s">
        <v>689</v>
      </c>
      <c r="C158" s="35" t="s">
        <v>690</v>
      </c>
      <c r="D158" s="16" t="str">
        <f t="shared" si="12"/>
        <v>Manual Review</v>
      </c>
      <c r="E158" s="30" t="str">
        <f>IF(SUM('Data · Lists'!C158:F158)&gt;0,"Blacklist — "&amp;TRIM(IF('Data · Lists'!C158=1,"FATF blacklist; ","")&amp;IF('Data · Lists'!D158=1,"UN sanctions; ","")&amp;IF('Data · Lists'!E158=1,"home-jurisdiction sanctions; ","")&amp;IF('Data · Lists'!F158=1,"internal blacklist","")),IF(SUM('Data · Lists'!G158:L158)&gt;0,"Auto-High — "&amp;TRIM(IF('Data · Lists'!G158=1,"FATF greylist; ","")&amp;IF('Data · Lists'!H158=1,"EU high-risk; ","")&amp;IF('Data · Lists'!I158=1,"EU sanctions; ","")&amp;IF('Data · Lists'!J158=1,"UK sanctions; ","")&amp;IF('Data · Lists'!K158=1,"OFAC; ","")&amp;IF('Data · Lists'!L158=1,"Canada sanctions","")),IF(J158=0,"No index data — Manual Review",IF(K158&lt;cov_min,"Coverage below minimum — Manual Review","Index-based"&amp;IF(J158=1," (single indicator, raised one level)","")&amp;IF('Data · Lists'!M158=1," + offshore floor","")))))</f>
        <v>No index data — Manual Review</v>
      </c>
      <c r="F158" s="30" t="str">
        <f t="shared" si="13"/>
        <v>No automatic rating. Compliance must determine and document the rating.</v>
      </c>
      <c r="G158" s="11"/>
      <c r="H158" s="36"/>
      <c r="I158" s="11" t="str">
        <f>IF(SUM('Data · Lists'!C158:F158)&gt;0,"Blacklist",IF(SUM('Data · Lists'!G158:L158)&gt;0,"High Risk",IF(J158=0,"Manual Review",IF(K158&lt;cov_min,"Manual Review",INDEX(Cfg_Ratings,MIN(3,MAX(IF('Data · Lists'!M158=1,off_floor,1),IF(J158=1,IF(L158&lt;band_L,1,IF(L158&lt;band_M,2,3))+1,IF(L158&lt;band_L,1,IF(L158&lt;band_M,2,3))))))))))</f>
        <v>Manual Review</v>
      </c>
      <c r="J158" s="11">
        <f t="shared" si="14"/>
        <v>0</v>
      </c>
      <c r="K158" s="17">
        <f t="shared" si="15"/>
        <v>0</v>
      </c>
      <c r="L158" s="18" t="str">
        <f t="shared" si="16"/>
        <v/>
      </c>
      <c r="M158" s="11" t="str">
        <f>IF('Data · Indices'!C158="","",IF('Data · Indices'!C158&lt;=t_Basel_1,1,IF('Data · Indices'!C158&lt;=t_Basel_2,2,3)))</f>
        <v/>
      </c>
      <c r="N158" s="11" t="str">
        <f>IF('Data · Indices'!D158="","",IF('Data · Indices'!D158&lt;=t_FSI_1,1,IF('Data · Indices'!D158&lt;=t_FSI_2,2,3)))</f>
        <v/>
      </c>
      <c r="O158" s="11" t="str">
        <f>IF('Data · Indices'!E158="","",IF('Data · Indices'!E158&lt;=t_CPI_1,3,IF('Data · Indices'!E158&lt;=t_CPI_2,2,1)))</f>
        <v/>
      </c>
      <c r="P158" s="11" t="str">
        <f>IF('Data · Indices'!F158="","",IF('Data · Indices'!F158&lt;=t_GTI_1,1,IF('Data · Indices'!F158&lt;=t_GTI_2,2,3)))</f>
        <v/>
      </c>
      <c r="Q158" s="11" t="str">
        <f>IF('Data · Indices'!G158="","",IF('Data · Indices'!G158&lt;t_WGI_1,3,IF('Data · Indices'!G158&lt;t_WGI_2,2,1)))</f>
        <v/>
      </c>
      <c r="R158" s="11">
        <f t="shared" si="17"/>
        <v>0</v>
      </c>
      <c r="S158" s="15" t="s">
        <v>691</v>
      </c>
      <c r="T158" s="30" t="s">
        <v>84</v>
      </c>
      <c r="U158" s="36"/>
    </row>
    <row r="159" spans="1:21" x14ac:dyDescent="0.2">
      <c r="A159" s="19" t="s">
        <v>692</v>
      </c>
      <c r="B159" s="19" t="s">
        <v>693</v>
      </c>
      <c r="C159" s="37" t="s">
        <v>694</v>
      </c>
      <c r="D159" s="20" t="str">
        <f t="shared" si="12"/>
        <v>High Risk</v>
      </c>
      <c r="E159" s="38" t="str">
        <f>IF(SUM('Data · Lists'!C159:F159)&gt;0,"Blacklist — "&amp;TRIM(IF('Data · Lists'!C159=1,"FATF blacklist; ","")&amp;IF('Data · Lists'!D159=1,"UN sanctions; ","")&amp;IF('Data · Lists'!E159=1,"home-jurisdiction sanctions; ","")&amp;IF('Data · Lists'!F159=1,"internal blacklist","")),IF(SUM('Data · Lists'!G159:L159)&gt;0,"Auto-High — "&amp;TRIM(IF('Data · Lists'!G159=1,"FATF greylist; ","")&amp;IF('Data · Lists'!H159=1,"EU high-risk; ","")&amp;IF('Data · Lists'!I159=1,"EU sanctions; ","")&amp;IF('Data · Lists'!J159=1,"UK sanctions; ","")&amp;IF('Data · Lists'!K159=1,"OFAC; ","")&amp;IF('Data · Lists'!L159=1,"Canada sanctions","")),IF(J159=0,"No index data — Manual Review",IF(K159&lt;cov_min,"Coverage below minimum — Manual Review","Index-based"&amp;IF(J159=1," (single indicator, raised one level)","")&amp;IF('Data · Lists'!M159=1," + offshore floor","")))))</f>
        <v>Auto-High — EU high-risk;</v>
      </c>
      <c r="F159" s="38" t="str">
        <f t="shared" si="13"/>
        <v>EDD, enhanced ongoing monitoring, management approval to onboard or continue.</v>
      </c>
      <c r="G159" s="21"/>
      <c r="H159" s="39"/>
      <c r="I159" s="21" t="str">
        <f>IF(SUM('Data · Lists'!C159:F159)&gt;0,"Blacklist",IF(SUM('Data · Lists'!G159:L159)&gt;0,"High Risk",IF(J159=0,"Manual Review",IF(K159&lt;cov_min,"Manual Review",INDEX(Cfg_Ratings,MIN(3,MAX(IF('Data · Lists'!M159=1,off_floor,1),IF(J159=1,IF(L159&lt;band_L,1,IF(L159&lt;band_M,2,3))+1,IF(L159&lt;band_L,1,IF(L159&lt;band_M,2,3))))))))))</f>
        <v>High Risk</v>
      </c>
      <c r="J159" s="21">
        <f t="shared" si="14"/>
        <v>5</v>
      </c>
      <c r="K159" s="22">
        <f t="shared" si="15"/>
        <v>1</v>
      </c>
      <c r="L159" s="23">
        <f t="shared" si="16"/>
        <v>1.85</v>
      </c>
      <c r="M159" s="21">
        <f>IF('Data · Indices'!C159="","",IF('Data · Indices'!C159&lt;=t_Basel_1,1,IF('Data · Indices'!C159&lt;=t_Basel_2,2,3)))</f>
        <v>2</v>
      </c>
      <c r="N159" s="21">
        <f>IF('Data · Indices'!D159="","",IF('Data · Indices'!D159&lt;=t_FSI_1,1,IF('Data · Indices'!D159&lt;=t_FSI_2,2,3)))</f>
        <v>2</v>
      </c>
      <c r="O159" s="21">
        <f>IF('Data · Indices'!E159="","",IF('Data · Indices'!E159&lt;=t_CPI_1,3,IF('Data · Indices'!E159&lt;=t_CPI_2,2,1)))</f>
        <v>2</v>
      </c>
      <c r="P159" s="21">
        <f>IF('Data · Indices'!F159="","",IF('Data · Indices'!F159&lt;=t_GTI_1,1,IF('Data · Indices'!F159&lt;=t_GTI_2,2,3)))</f>
        <v>1</v>
      </c>
      <c r="Q159" s="21">
        <f>IF('Data · Indices'!G159="","",IF('Data · Indices'!G159&lt;t_WGI_1,3,IF('Data · Indices'!G159&lt;t_WGI_2,2,1)))</f>
        <v>2</v>
      </c>
      <c r="R159" s="21">
        <f t="shared" si="17"/>
        <v>100</v>
      </c>
      <c r="S159" s="19" t="s">
        <v>695</v>
      </c>
      <c r="T159" s="38"/>
      <c r="U159" s="39"/>
    </row>
    <row r="160" spans="1:21" x14ac:dyDescent="0.2">
      <c r="A160" s="15" t="s">
        <v>696</v>
      </c>
      <c r="B160" s="15" t="s">
        <v>697</v>
      </c>
      <c r="C160" s="35" t="s">
        <v>698</v>
      </c>
      <c r="D160" s="16" t="str">
        <f t="shared" si="12"/>
        <v>Medium Risk</v>
      </c>
      <c r="E160" s="30" t="str">
        <f>IF(SUM('Data · Lists'!C160:F160)&gt;0,"Blacklist — "&amp;TRIM(IF('Data · Lists'!C160=1,"FATF blacklist; ","")&amp;IF('Data · Lists'!D160=1,"UN sanctions; ","")&amp;IF('Data · Lists'!E160=1,"home-jurisdiction sanctions; ","")&amp;IF('Data · Lists'!F160=1,"internal blacklist","")),IF(SUM('Data · Lists'!G160:L160)&gt;0,"Auto-High — "&amp;TRIM(IF('Data · Lists'!G160=1,"FATF greylist; ","")&amp;IF('Data · Lists'!H160=1,"EU high-risk; ","")&amp;IF('Data · Lists'!I160=1,"EU sanctions; ","")&amp;IF('Data · Lists'!J160=1,"UK sanctions; ","")&amp;IF('Data · Lists'!K160=1,"OFAC; ","")&amp;IF('Data · Lists'!L160=1,"Canada sanctions","")),IF(J160=0,"No index data — Manual Review",IF(K160&lt;cov_min,"Coverage below minimum — Manual Review","Index-based"&amp;IF(J160=1," (single indicator, raised one level)","")&amp;IF('Data · Lists'!M160=1," + offshore floor","")))))</f>
        <v>Index-based + offshore floor</v>
      </c>
      <c r="F160" s="30" t="str">
        <f t="shared" si="13"/>
        <v>Standard CDD with awareness of contextual factors.</v>
      </c>
      <c r="G160" s="11"/>
      <c r="H160" s="36"/>
      <c r="I160" s="11" t="str">
        <f>IF(SUM('Data · Lists'!C160:F160)&gt;0,"Blacklist",IF(SUM('Data · Lists'!G160:L160)&gt;0,"High Risk",IF(J160=0,"Manual Review",IF(K160&lt;cov_min,"Manual Review",INDEX(Cfg_Ratings,MIN(3,MAX(IF('Data · Lists'!M160=1,off_floor,1),IF(J160=1,IF(L160&lt;band_L,1,IF(L160&lt;band_M,2,3))+1,IF(L160&lt;band_L,1,IF(L160&lt;band_M,2,3))))))))))</f>
        <v>Medium Risk</v>
      </c>
      <c r="J160" s="11">
        <f t="shared" si="14"/>
        <v>3</v>
      </c>
      <c r="K160" s="17">
        <f t="shared" si="15"/>
        <v>0.7</v>
      </c>
      <c r="L160" s="18">
        <f t="shared" si="16"/>
        <v>1</v>
      </c>
      <c r="M160" s="11">
        <f>IF('Data · Indices'!C160="","",IF('Data · Indices'!C160&lt;=t_Basel_1,1,IF('Data · Indices'!C160&lt;=t_Basel_2,2,3)))</f>
        <v>1</v>
      </c>
      <c r="N160" s="11">
        <f>IF('Data · Indices'!D160="","",IF('Data · Indices'!D160&lt;=t_FSI_1,1,IF('Data · Indices'!D160&lt;=t_FSI_2,2,3)))</f>
        <v>1</v>
      </c>
      <c r="O160" s="11" t="str">
        <f>IF('Data · Indices'!E160="","",IF('Data · Indices'!E160&lt;=t_CPI_1,3,IF('Data · Indices'!E160&lt;=t_CPI_2,2,1)))</f>
        <v/>
      </c>
      <c r="P160" s="11" t="str">
        <f>IF('Data · Indices'!F160="","",IF('Data · Indices'!F160&lt;=t_GTI_1,1,IF('Data · Indices'!F160&lt;=t_GTI_2,2,3)))</f>
        <v/>
      </c>
      <c r="Q160" s="11">
        <f>IF('Data · Indices'!G160="","",IF('Data · Indices'!G160&lt;t_WGI_1,3,IF('Data · Indices'!G160&lt;t_WGI_2,2,1)))</f>
        <v>1</v>
      </c>
      <c r="R160" s="11">
        <f t="shared" si="17"/>
        <v>70</v>
      </c>
      <c r="S160" s="15" t="s">
        <v>699</v>
      </c>
      <c r="T160" s="30"/>
      <c r="U160" s="36"/>
    </row>
    <row r="161" spans="1:21" x14ac:dyDescent="0.2">
      <c r="A161" s="19" t="s">
        <v>700</v>
      </c>
      <c r="B161" s="19" t="s">
        <v>701</v>
      </c>
      <c r="C161" s="37" t="s">
        <v>702</v>
      </c>
      <c r="D161" s="20" t="str">
        <f t="shared" si="12"/>
        <v>High Risk</v>
      </c>
      <c r="E161" s="38" t="str">
        <f>IF(SUM('Data · Lists'!C161:F161)&gt;0,"Blacklist — "&amp;TRIM(IF('Data · Lists'!C161=1,"FATF blacklist; ","")&amp;IF('Data · Lists'!D161=1,"UN sanctions; ","")&amp;IF('Data · Lists'!E161=1,"home-jurisdiction sanctions; ","")&amp;IF('Data · Lists'!F161=1,"internal blacklist","")),IF(SUM('Data · Lists'!G161:L161)&gt;0,"Auto-High — "&amp;TRIM(IF('Data · Lists'!G161=1,"FATF greylist; ","")&amp;IF('Data · Lists'!H161=1,"EU high-risk; ","")&amp;IF('Data · Lists'!I161=1,"EU sanctions; ","")&amp;IF('Data · Lists'!J161=1,"UK sanctions; ","")&amp;IF('Data · Lists'!K161=1,"OFAC; ","")&amp;IF('Data · Lists'!L161=1,"Canada sanctions","")),IF(J161=0,"No index data — Manual Review",IF(K161&lt;cov_min,"Coverage below minimum — Manual Review","Index-based"&amp;IF(J161=1," (single indicator, raised one level)","")&amp;IF('Data · Lists'!M161=1," + offshore floor","")))))</f>
        <v>Auto-High — FATF greylist; EU high-risk;</v>
      </c>
      <c r="F161" s="38" t="str">
        <f t="shared" si="13"/>
        <v>EDD, enhanced ongoing monitoring, management approval to onboard or continue.</v>
      </c>
      <c r="G161" s="21"/>
      <c r="H161" s="39"/>
      <c r="I161" s="21" t="str">
        <f>IF(SUM('Data · Lists'!C161:F161)&gt;0,"Blacklist",IF(SUM('Data · Lists'!G161:L161)&gt;0,"High Risk",IF(J161=0,"Manual Review",IF(K161&lt;cov_min,"Manual Review",INDEX(Cfg_Ratings,MIN(3,MAX(IF('Data · Lists'!M161=1,off_floor,1),IF(J161=1,IF(L161&lt;band_L,1,IF(L161&lt;band_M,2,3))+1,IF(L161&lt;band_L,1,IF(L161&lt;band_M,2,3))))))))))</f>
        <v>High Risk</v>
      </c>
      <c r="J161" s="21">
        <f t="shared" si="14"/>
        <v>4</v>
      </c>
      <c r="K161" s="22">
        <f t="shared" si="15"/>
        <v>0.8</v>
      </c>
      <c r="L161" s="23">
        <f t="shared" si="16"/>
        <v>2.125</v>
      </c>
      <c r="M161" s="21">
        <f>IF('Data · Indices'!C161="","",IF('Data · Indices'!C161&lt;=t_Basel_1,1,IF('Data · Indices'!C161&lt;=t_Basel_2,2,3)))</f>
        <v>2</v>
      </c>
      <c r="N161" s="21" t="str">
        <f>IF('Data · Indices'!D161="","",IF('Data · Indices'!D161&lt;=t_FSI_1,1,IF('Data · Indices'!D161&lt;=t_FSI_2,2,3)))</f>
        <v/>
      </c>
      <c r="O161" s="21">
        <f>IF('Data · Indices'!E161="","",IF('Data · Indices'!E161&lt;=t_CPI_1,3,IF('Data · Indices'!E161&lt;=t_CPI_2,2,1)))</f>
        <v>3</v>
      </c>
      <c r="P161" s="21">
        <f>IF('Data · Indices'!F161="","",IF('Data · Indices'!F161&lt;=t_GTI_1,1,IF('Data · Indices'!F161&lt;=t_GTI_2,2,3)))</f>
        <v>1</v>
      </c>
      <c r="Q161" s="21">
        <f>IF('Data · Indices'!G161="","",IF('Data · Indices'!G161&lt;t_WGI_1,3,IF('Data · Indices'!G161&lt;t_WGI_2,2,1)))</f>
        <v>3</v>
      </c>
      <c r="R161" s="21">
        <f t="shared" si="17"/>
        <v>80</v>
      </c>
      <c r="S161" s="19" t="s">
        <v>703</v>
      </c>
      <c r="T161" s="38"/>
      <c r="U161" s="39"/>
    </row>
    <row r="162" spans="1:21" x14ac:dyDescent="0.2">
      <c r="A162" s="15" t="s">
        <v>704</v>
      </c>
      <c r="B162" s="15" t="s">
        <v>705</v>
      </c>
      <c r="C162" s="35" t="s">
        <v>706</v>
      </c>
      <c r="D162" s="16" t="str">
        <f t="shared" si="12"/>
        <v>Medium Risk</v>
      </c>
      <c r="E162" s="30" t="str">
        <f>IF(SUM('Data · Lists'!C162:F162)&gt;0,"Blacklist — "&amp;TRIM(IF('Data · Lists'!C162=1,"FATF blacklist; ","")&amp;IF('Data · Lists'!D162=1,"UN sanctions; ","")&amp;IF('Data · Lists'!E162=1,"home-jurisdiction sanctions; ","")&amp;IF('Data · Lists'!F162=1,"internal blacklist","")),IF(SUM('Data · Lists'!G162:L162)&gt;0,"Auto-High — "&amp;TRIM(IF('Data · Lists'!G162=1,"FATF greylist; ","")&amp;IF('Data · Lists'!H162=1,"EU high-risk; ","")&amp;IF('Data · Lists'!I162=1,"EU sanctions; ","")&amp;IF('Data · Lists'!J162=1,"UK sanctions; ","")&amp;IF('Data · Lists'!K162=1,"OFAC; ","")&amp;IF('Data · Lists'!L162=1,"Canada sanctions","")),IF(J162=0,"No index data — Manual Review",IF(K162&lt;cov_min,"Coverage below minimum — Manual Review","Index-based"&amp;IF(J162=1," (single indicator, raised one level)","")&amp;IF('Data · Lists'!M162=1," + offshore floor","")))))</f>
        <v>Index-based</v>
      </c>
      <c r="F162" s="30" t="str">
        <f t="shared" si="13"/>
        <v>Standard CDD with awareness of contextual factors.</v>
      </c>
      <c r="G162" s="11"/>
      <c r="H162" s="36"/>
      <c r="I162" s="11" t="str">
        <f>IF(SUM('Data · Lists'!C162:F162)&gt;0,"Blacklist",IF(SUM('Data · Lists'!G162:L162)&gt;0,"High Risk",IF(J162=0,"Manual Review",IF(K162&lt;cov_min,"Manual Review",INDEX(Cfg_Ratings,MIN(3,MAX(IF('Data · Lists'!M162=1,off_floor,1),IF(J162=1,IF(L162&lt;band_L,1,IF(L162&lt;band_M,2,3))+1,IF(L162&lt;band_L,1,IF(L162&lt;band_M,2,3))))))))))</f>
        <v>Medium Risk</v>
      </c>
      <c r="J162" s="11">
        <f t="shared" si="14"/>
        <v>5</v>
      </c>
      <c r="K162" s="17">
        <f t="shared" si="15"/>
        <v>1</v>
      </c>
      <c r="L162" s="18">
        <f t="shared" si="16"/>
        <v>1.7</v>
      </c>
      <c r="M162" s="11">
        <f>IF('Data · Indices'!C162="","",IF('Data · Indices'!C162&lt;=t_Basel_1,1,IF('Data · Indices'!C162&lt;=t_Basel_2,2,3)))</f>
        <v>2</v>
      </c>
      <c r="N162" s="11">
        <f>IF('Data · Indices'!D162="","",IF('Data · Indices'!D162&lt;=t_FSI_1,1,IF('Data · Indices'!D162&lt;=t_FSI_2,2,3)))</f>
        <v>2</v>
      </c>
      <c r="O162" s="11">
        <f>IF('Data · Indices'!E162="","",IF('Data · Indices'!E162&lt;=t_CPI_1,3,IF('Data · Indices'!E162&lt;=t_CPI_2,2,1)))</f>
        <v>1</v>
      </c>
      <c r="P162" s="11">
        <f>IF('Data · Indices'!F162="","",IF('Data · Indices'!F162&lt;=t_GTI_1,1,IF('Data · Indices'!F162&lt;=t_GTI_2,2,3)))</f>
        <v>1</v>
      </c>
      <c r="Q162" s="11">
        <f>IF('Data · Indices'!G162="","",IF('Data · Indices'!G162&lt;t_WGI_1,3,IF('Data · Indices'!G162&lt;t_WGI_2,2,1)))</f>
        <v>2</v>
      </c>
      <c r="R162" s="11">
        <f t="shared" si="17"/>
        <v>100</v>
      </c>
      <c r="S162" s="15" t="s">
        <v>707</v>
      </c>
      <c r="T162" s="30"/>
      <c r="U162" s="36"/>
    </row>
    <row r="163" spans="1:21" x14ac:dyDescent="0.2">
      <c r="A163" s="19" t="s">
        <v>708</v>
      </c>
      <c r="B163" s="19" t="s">
        <v>709</v>
      </c>
      <c r="C163" s="37" t="s">
        <v>710</v>
      </c>
      <c r="D163" s="20" t="str">
        <f t="shared" si="12"/>
        <v>Manual Review</v>
      </c>
      <c r="E163" s="38" t="str">
        <f>IF(SUM('Data · Lists'!C163:F163)&gt;0,"Blacklist — "&amp;TRIM(IF('Data · Lists'!C163=1,"FATF blacklist; ","")&amp;IF('Data · Lists'!D163=1,"UN sanctions; ","")&amp;IF('Data · Lists'!E163=1,"home-jurisdiction sanctions; ","")&amp;IF('Data · Lists'!F163=1,"internal blacklist","")),IF(SUM('Data · Lists'!G163:L163)&gt;0,"Auto-High — "&amp;TRIM(IF('Data · Lists'!G163=1,"FATF greylist; ","")&amp;IF('Data · Lists'!H163=1,"EU high-risk; ","")&amp;IF('Data · Lists'!I163=1,"EU sanctions; ","")&amp;IF('Data · Lists'!J163=1,"UK sanctions; ","")&amp;IF('Data · Lists'!K163=1,"OFAC; ","")&amp;IF('Data · Lists'!L163=1,"Canada sanctions","")),IF(J163=0,"No index data — Manual Review",IF(K163&lt;cov_min,"Coverage below minimum — Manual Review","Index-based"&amp;IF(J163=1," (single indicator, raised one level)","")&amp;IF('Data · Lists'!M163=1," + offshore floor","")))))</f>
        <v>Coverage below minimum — Manual Review</v>
      </c>
      <c r="F163" s="38" t="str">
        <f t="shared" si="13"/>
        <v>No automatic rating. Compliance must determine and document the rating.</v>
      </c>
      <c r="G163" s="21"/>
      <c r="H163" s="39"/>
      <c r="I163" s="21" t="str">
        <f>IF(SUM('Data · Lists'!C163:F163)&gt;0,"Blacklist",IF(SUM('Data · Lists'!G163:L163)&gt;0,"High Risk",IF(J163=0,"Manual Review",IF(K163&lt;cov_min,"Manual Review",INDEX(Cfg_Ratings,MIN(3,MAX(IF('Data · Lists'!M163=1,off_floor,1),IF(J163=1,IF(L163&lt;band_L,1,IF(L163&lt;band_M,2,3))+1,IF(L163&lt;band_L,1,IF(L163&lt;band_M,2,3))))))))))</f>
        <v>Manual Review</v>
      </c>
      <c r="J163" s="21">
        <f t="shared" si="14"/>
        <v>1</v>
      </c>
      <c r="K163" s="22">
        <f t="shared" si="15"/>
        <v>0.1</v>
      </c>
      <c r="L163" s="23">
        <f t="shared" si="16"/>
        <v>1</v>
      </c>
      <c r="M163" s="21" t="str">
        <f>IF('Data · Indices'!C163="","",IF('Data · Indices'!C163&lt;=t_Basel_1,1,IF('Data · Indices'!C163&lt;=t_Basel_2,2,3)))</f>
        <v/>
      </c>
      <c r="N163" s="21" t="str">
        <f>IF('Data · Indices'!D163="","",IF('Data · Indices'!D163&lt;=t_FSI_1,1,IF('Data · Indices'!D163&lt;=t_FSI_2,2,3)))</f>
        <v/>
      </c>
      <c r="O163" s="21" t="str">
        <f>IF('Data · Indices'!E163="","",IF('Data · Indices'!E163&lt;=t_CPI_1,3,IF('Data · Indices'!E163&lt;=t_CPI_2,2,1)))</f>
        <v/>
      </c>
      <c r="P163" s="21" t="str">
        <f>IF('Data · Indices'!F163="","",IF('Data · Indices'!F163&lt;=t_GTI_1,1,IF('Data · Indices'!F163&lt;=t_GTI_2,2,3)))</f>
        <v/>
      </c>
      <c r="Q163" s="21">
        <f>IF('Data · Indices'!G163="","",IF('Data · Indices'!G163&lt;t_WGI_1,3,IF('Data · Indices'!G163&lt;t_WGI_2,2,1)))</f>
        <v>1</v>
      </c>
      <c r="R163" s="21">
        <f t="shared" si="17"/>
        <v>10</v>
      </c>
      <c r="S163" s="19" t="s">
        <v>711</v>
      </c>
      <c r="T163" s="38"/>
      <c r="U163" s="39"/>
    </row>
    <row r="164" spans="1:21" x14ac:dyDescent="0.2">
      <c r="A164" s="15" t="s">
        <v>712</v>
      </c>
      <c r="B164" s="15" t="s">
        <v>713</v>
      </c>
      <c r="C164" s="35" t="s">
        <v>714</v>
      </c>
      <c r="D164" s="16" t="str">
        <f t="shared" si="12"/>
        <v>Low Risk</v>
      </c>
      <c r="E164" s="30" t="str">
        <f>IF(SUM('Data · Lists'!C164:F164)&gt;0,"Blacklist — "&amp;TRIM(IF('Data · Lists'!C164=1,"FATF blacklist; ","")&amp;IF('Data · Lists'!D164=1,"UN sanctions; ","")&amp;IF('Data · Lists'!E164=1,"home-jurisdiction sanctions; ","")&amp;IF('Data · Lists'!F164=1,"internal blacklist","")),IF(SUM('Data · Lists'!G164:L164)&gt;0,"Auto-High — "&amp;TRIM(IF('Data · Lists'!G164=1,"FATF greylist; ","")&amp;IF('Data · Lists'!H164=1,"EU high-risk; ","")&amp;IF('Data · Lists'!I164=1,"EU sanctions; ","")&amp;IF('Data · Lists'!J164=1,"UK sanctions; ","")&amp;IF('Data · Lists'!K164=1,"OFAC; ","")&amp;IF('Data · Lists'!L164=1,"Canada sanctions","")),IF(J164=0,"No index data — Manual Review",IF(K164&lt;cov_min,"Coverage below minimum — Manual Review","Index-based"&amp;IF(J164=1," (single indicator, raised one level)","")&amp;IF('Data · Lists'!M164=1," + offshore floor","")))))</f>
        <v>Index-based</v>
      </c>
      <c r="F164" s="30" t="str">
        <f t="shared" si="13"/>
        <v>Simplified measures where permitted, subject to Compliance confirmation.</v>
      </c>
      <c r="G164" s="11"/>
      <c r="H164" s="36"/>
      <c r="I164" s="11" t="str">
        <f>IF(SUM('Data · Lists'!C164:F164)&gt;0,"Blacklist",IF(SUM('Data · Lists'!G164:L164)&gt;0,"High Risk",IF(J164=0,"Manual Review",IF(K164&lt;cov_min,"Manual Review",INDEX(Cfg_Ratings,MIN(3,MAX(IF('Data · Lists'!M164=1,off_floor,1),IF(J164=1,IF(L164&lt;band_L,1,IF(L164&lt;band_M,2,3))+1,IF(L164&lt;band_L,1,IF(L164&lt;band_M,2,3))))))))))</f>
        <v>Low Risk</v>
      </c>
      <c r="J164" s="11">
        <f t="shared" si="14"/>
        <v>5</v>
      </c>
      <c r="K164" s="17">
        <f t="shared" si="15"/>
        <v>1</v>
      </c>
      <c r="L164" s="18">
        <f t="shared" si="16"/>
        <v>1.2</v>
      </c>
      <c r="M164" s="11">
        <f>IF('Data · Indices'!C164="","",IF('Data · Indices'!C164&lt;=t_Basel_1,1,IF('Data · Indices'!C164&lt;=t_Basel_2,2,3)))</f>
        <v>1</v>
      </c>
      <c r="N164" s="11">
        <f>IF('Data · Indices'!D164="","",IF('Data · Indices'!D164&lt;=t_FSI_1,1,IF('Data · Indices'!D164&lt;=t_FSI_2,2,3)))</f>
        <v>2</v>
      </c>
      <c r="O164" s="11">
        <f>IF('Data · Indices'!E164="","",IF('Data · Indices'!E164&lt;=t_CPI_1,3,IF('Data · Indices'!E164&lt;=t_CPI_2,2,1)))</f>
        <v>1</v>
      </c>
      <c r="P164" s="11">
        <f>IF('Data · Indices'!F164="","",IF('Data · Indices'!F164&lt;=t_GTI_1,1,IF('Data · Indices'!F164&lt;=t_GTI_2,2,3)))</f>
        <v>1</v>
      </c>
      <c r="Q164" s="11">
        <f>IF('Data · Indices'!G164="","",IF('Data · Indices'!G164&lt;t_WGI_1,3,IF('Data · Indices'!G164&lt;t_WGI_2,2,1)))</f>
        <v>1</v>
      </c>
      <c r="R164" s="11">
        <f t="shared" si="17"/>
        <v>100</v>
      </c>
      <c r="S164" s="15" t="s">
        <v>715</v>
      </c>
      <c r="T164" s="30"/>
      <c r="U164" s="36"/>
    </row>
    <row r="165" spans="1:21" x14ac:dyDescent="0.2">
      <c r="A165" s="19" t="s">
        <v>716</v>
      </c>
      <c r="B165" s="19" t="s">
        <v>717</v>
      </c>
      <c r="C165" s="37" t="s">
        <v>718</v>
      </c>
      <c r="D165" s="20" t="str">
        <f t="shared" si="12"/>
        <v>High Risk</v>
      </c>
      <c r="E165" s="38" t="str">
        <f>IF(SUM('Data · Lists'!C165:F165)&gt;0,"Blacklist — "&amp;TRIM(IF('Data · Lists'!C165=1,"FATF blacklist; ","")&amp;IF('Data · Lists'!D165=1,"UN sanctions; ","")&amp;IF('Data · Lists'!E165=1,"home-jurisdiction sanctions; ","")&amp;IF('Data · Lists'!F165=1,"internal blacklist","")),IF(SUM('Data · Lists'!G165:L165)&gt;0,"Auto-High — "&amp;TRIM(IF('Data · Lists'!G165=1,"FATF greylist; ","")&amp;IF('Data · Lists'!H165=1,"EU high-risk; ","")&amp;IF('Data · Lists'!I165=1,"EU sanctions; ","")&amp;IF('Data · Lists'!J165=1,"UK sanctions; ","")&amp;IF('Data · Lists'!K165=1,"OFAC; ","")&amp;IF('Data · Lists'!L165=1,"Canada sanctions","")),IF(J165=0,"No index data — Manual Review",IF(K165&lt;cov_min,"Coverage below minimum — Manual Review","Index-based"&amp;IF(J165=1," (single indicator, raised one level)","")&amp;IF('Data · Lists'!M165=1," + offshore floor","")))))</f>
        <v>Index-based</v>
      </c>
      <c r="F165" s="38" t="str">
        <f t="shared" si="13"/>
        <v>EDD, enhanced ongoing monitoring, management approval to onboard or continue.</v>
      </c>
      <c r="G165" s="21"/>
      <c r="H165" s="39"/>
      <c r="I165" s="21" t="str">
        <f>IF(SUM('Data · Lists'!C165:F165)&gt;0,"Blacklist",IF(SUM('Data · Lists'!G165:L165)&gt;0,"High Risk",IF(J165=0,"Manual Review",IF(K165&lt;cov_min,"Manual Review",INDEX(Cfg_Ratings,MIN(3,MAX(IF('Data · Lists'!M165=1,off_floor,1),IF(J165=1,IF(L165&lt;band_L,1,IF(L165&lt;band_M,2,3))+1,IF(L165&lt;band_L,1,IF(L165&lt;band_M,2,3))))))))))</f>
        <v>High Risk</v>
      </c>
      <c r="J165" s="21">
        <f t="shared" si="14"/>
        <v>4</v>
      </c>
      <c r="K165" s="22">
        <f t="shared" si="15"/>
        <v>0.8</v>
      </c>
      <c r="L165" s="23">
        <f t="shared" si="16"/>
        <v>2.5</v>
      </c>
      <c r="M165" s="21">
        <f>IF('Data · Indices'!C165="","",IF('Data · Indices'!C165&lt;=t_Basel_1,1,IF('Data · Indices'!C165&lt;=t_Basel_2,2,3)))</f>
        <v>3</v>
      </c>
      <c r="N165" s="21" t="str">
        <f>IF('Data · Indices'!D165="","",IF('Data · Indices'!D165&lt;=t_FSI_1,1,IF('Data · Indices'!D165&lt;=t_FSI_2,2,3)))</f>
        <v/>
      </c>
      <c r="O165" s="21">
        <f>IF('Data · Indices'!E165="","",IF('Data · Indices'!E165&lt;=t_CPI_1,3,IF('Data · Indices'!E165&lt;=t_CPI_2,2,1)))</f>
        <v>3</v>
      </c>
      <c r="P165" s="21">
        <f>IF('Data · Indices'!F165="","",IF('Data · Indices'!F165&lt;=t_GTI_1,1,IF('Data · Indices'!F165&lt;=t_GTI_2,2,3)))</f>
        <v>1</v>
      </c>
      <c r="Q165" s="21">
        <f>IF('Data · Indices'!G165="","",IF('Data · Indices'!G165&lt;t_WGI_1,3,IF('Data · Indices'!G165&lt;t_WGI_2,2,1)))</f>
        <v>2</v>
      </c>
      <c r="R165" s="21">
        <f t="shared" si="17"/>
        <v>80</v>
      </c>
      <c r="S165" s="19" t="s">
        <v>719</v>
      </c>
      <c r="T165" s="38"/>
      <c r="U165" s="39"/>
    </row>
    <row r="166" spans="1:21" x14ac:dyDescent="0.2">
      <c r="A166" s="15" t="s">
        <v>720</v>
      </c>
      <c r="B166" s="15" t="s">
        <v>721</v>
      </c>
      <c r="C166" s="35" t="s">
        <v>722</v>
      </c>
      <c r="D166" s="16" t="str">
        <f t="shared" si="12"/>
        <v>High Risk</v>
      </c>
      <c r="E166" s="30" t="str">
        <f>IF(SUM('Data · Lists'!C166:F166)&gt;0,"Blacklist — "&amp;TRIM(IF('Data · Lists'!C166=1,"FATF blacklist; ","")&amp;IF('Data · Lists'!D166=1,"UN sanctions; ","")&amp;IF('Data · Lists'!E166=1,"home-jurisdiction sanctions; ","")&amp;IF('Data · Lists'!F166=1,"internal blacklist","")),IF(SUM('Data · Lists'!G166:L166)&gt;0,"Auto-High — "&amp;TRIM(IF('Data · Lists'!G166=1,"FATF greylist; ","")&amp;IF('Data · Lists'!H166=1,"EU high-risk; ","")&amp;IF('Data · Lists'!I166=1,"EU sanctions; ","")&amp;IF('Data · Lists'!J166=1,"UK sanctions; ","")&amp;IF('Data · Lists'!K166=1,"OFAC; ","")&amp;IF('Data · Lists'!L166=1,"Canada sanctions","")),IF(J166=0,"No index data — Manual Review",IF(K166&lt;cov_min,"Coverage below minimum — Manual Review","Index-based"&amp;IF(J166=1," (single indicator, raised one level)","")&amp;IF('Data · Lists'!M166=1," + offshore floor","")))))</f>
        <v>Index-based</v>
      </c>
      <c r="F166" s="30" t="str">
        <f t="shared" si="13"/>
        <v>EDD, enhanced ongoing monitoring, management approval to onboard or continue.</v>
      </c>
      <c r="G166" s="11"/>
      <c r="H166" s="36"/>
      <c r="I166" s="11" t="str">
        <f>IF(SUM('Data · Lists'!C166:F166)&gt;0,"Blacklist",IF(SUM('Data · Lists'!G166:L166)&gt;0,"High Risk",IF(J166=0,"Manual Review",IF(K166&lt;cov_min,"Manual Review",INDEX(Cfg_Ratings,MIN(3,MAX(IF('Data · Lists'!M166=1,off_floor,1),IF(J166=1,IF(L166&lt;band_L,1,IF(L166&lt;band_M,2,3))+1,IF(L166&lt;band_L,1,IF(L166&lt;band_M,2,3))))))))))</f>
        <v>High Risk</v>
      </c>
      <c r="J166" s="11">
        <f t="shared" si="14"/>
        <v>4</v>
      </c>
      <c r="K166" s="17">
        <f t="shared" si="15"/>
        <v>0.8</v>
      </c>
      <c r="L166" s="18">
        <f t="shared" si="16"/>
        <v>3</v>
      </c>
      <c r="M166" s="11">
        <f>IF('Data · Indices'!C166="","",IF('Data · Indices'!C166&lt;=t_Basel_1,1,IF('Data · Indices'!C166&lt;=t_Basel_2,2,3)))</f>
        <v>3</v>
      </c>
      <c r="N166" s="11" t="str">
        <f>IF('Data · Indices'!D166="","",IF('Data · Indices'!D166&lt;=t_FSI_1,1,IF('Data · Indices'!D166&lt;=t_FSI_2,2,3)))</f>
        <v/>
      </c>
      <c r="O166" s="11">
        <f>IF('Data · Indices'!E166="","",IF('Data · Indices'!E166&lt;=t_CPI_1,3,IF('Data · Indices'!E166&lt;=t_CPI_2,2,1)))</f>
        <v>3</v>
      </c>
      <c r="P166" s="11">
        <f>IF('Data · Indices'!F166="","",IF('Data · Indices'!F166&lt;=t_GTI_1,1,IF('Data · Indices'!F166&lt;=t_GTI_2,2,3)))</f>
        <v>3</v>
      </c>
      <c r="Q166" s="11">
        <f>IF('Data · Indices'!G166="","",IF('Data · Indices'!G166&lt;t_WGI_1,3,IF('Data · Indices'!G166&lt;t_WGI_2,2,1)))</f>
        <v>3</v>
      </c>
      <c r="R166" s="11">
        <f t="shared" si="17"/>
        <v>80</v>
      </c>
      <c r="S166" s="15" t="s">
        <v>723</v>
      </c>
      <c r="T166" s="30"/>
      <c r="U166" s="36"/>
    </row>
    <row r="167" spans="1:21" x14ac:dyDescent="0.2">
      <c r="A167" s="19" t="s">
        <v>724</v>
      </c>
      <c r="B167" s="19" t="s">
        <v>725</v>
      </c>
      <c r="C167" s="37" t="s">
        <v>726</v>
      </c>
      <c r="D167" s="20" t="str">
        <f t="shared" si="12"/>
        <v>High Risk</v>
      </c>
      <c r="E167" s="38" t="str">
        <f>IF(SUM('Data · Lists'!C167:F167)&gt;0,"Blacklist — "&amp;TRIM(IF('Data · Lists'!C167=1,"FATF blacklist; ","")&amp;IF('Data · Lists'!D167=1,"UN sanctions; ","")&amp;IF('Data · Lists'!E167=1,"home-jurisdiction sanctions; ","")&amp;IF('Data · Lists'!F167=1,"internal blacklist","")),IF(SUM('Data · Lists'!G167:L167)&gt;0,"Auto-High — "&amp;TRIM(IF('Data · Lists'!G167=1,"FATF greylist; ","")&amp;IF('Data · Lists'!H167=1,"EU high-risk; ","")&amp;IF('Data · Lists'!I167=1,"EU sanctions; ","")&amp;IF('Data · Lists'!J167=1,"UK sanctions; ","")&amp;IF('Data · Lists'!K167=1,"OFAC; ","")&amp;IF('Data · Lists'!L167=1,"Canada sanctions","")),IF(J167=0,"No index data — Manual Review",IF(K167&lt;cov_min,"Coverage below minimum — Manual Review","Index-based"&amp;IF(J167=1," (single indicator, raised one level)","")&amp;IF('Data · Lists'!M167=1," + offshore floor","")))))</f>
        <v>Index-based</v>
      </c>
      <c r="F167" s="38" t="str">
        <f t="shared" si="13"/>
        <v>EDD, enhanced ongoing monitoring, management approval to onboard or continue.</v>
      </c>
      <c r="G167" s="21"/>
      <c r="H167" s="39"/>
      <c r="I167" s="21" t="str">
        <f>IF(SUM('Data · Lists'!C167:F167)&gt;0,"Blacklist",IF(SUM('Data · Lists'!G167:L167)&gt;0,"High Risk",IF(J167=0,"Manual Review",IF(K167&lt;cov_min,"Manual Review",INDEX(Cfg_Ratings,MIN(3,MAX(IF('Data · Lists'!M167=1,off_floor,1),IF(J167=1,IF(L167&lt;band_L,1,IF(L167&lt;band_M,2,3))+1,IF(L167&lt;band_L,1,IF(L167&lt;band_M,2,3))))))))))</f>
        <v>High Risk</v>
      </c>
      <c r="J167" s="21">
        <f t="shared" si="14"/>
        <v>5</v>
      </c>
      <c r="K167" s="22">
        <f t="shared" si="15"/>
        <v>1</v>
      </c>
      <c r="L167" s="23">
        <f t="shared" si="16"/>
        <v>2.8</v>
      </c>
      <c r="M167" s="21">
        <f>IF('Data · Indices'!C167="","",IF('Data · Indices'!C167&lt;=t_Basel_1,1,IF('Data · Indices'!C167&lt;=t_Basel_2,2,3)))</f>
        <v>3</v>
      </c>
      <c r="N167" s="21">
        <f>IF('Data · Indices'!D167="","",IF('Data · Indices'!D167&lt;=t_FSI_1,1,IF('Data · Indices'!D167&lt;=t_FSI_2,2,3)))</f>
        <v>2</v>
      </c>
      <c r="O167" s="21">
        <f>IF('Data · Indices'!E167="","",IF('Data · Indices'!E167&lt;=t_CPI_1,3,IF('Data · Indices'!E167&lt;=t_CPI_2,2,1)))</f>
        <v>3</v>
      </c>
      <c r="P167" s="21">
        <f>IF('Data · Indices'!F167="","",IF('Data · Indices'!F167&lt;=t_GTI_1,1,IF('Data · Indices'!F167&lt;=t_GTI_2,2,3)))</f>
        <v>3</v>
      </c>
      <c r="Q167" s="21">
        <f>IF('Data · Indices'!G167="","",IF('Data · Indices'!G167&lt;t_WGI_1,3,IF('Data · Indices'!G167&lt;t_WGI_2,2,1)))</f>
        <v>3</v>
      </c>
      <c r="R167" s="21">
        <f t="shared" si="17"/>
        <v>100</v>
      </c>
      <c r="S167" s="19" t="s">
        <v>727</v>
      </c>
      <c r="T167" s="38"/>
      <c r="U167" s="39"/>
    </row>
    <row r="168" spans="1:21" x14ac:dyDescent="0.2">
      <c r="A168" s="15" t="s">
        <v>728</v>
      </c>
      <c r="B168" s="15" t="s">
        <v>729</v>
      </c>
      <c r="C168" s="35" t="s">
        <v>730</v>
      </c>
      <c r="D168" s="16" t="str">
        <f t="shared" si="12"/>
        <v>Manual Review</v>
      </c>
      <c r="E168" s="30" t="str">
        <f>IF(SUM('Data · Lists'!C168:F168)&gt;0,"Blacklist — "&amp;TRIM(IF('Data · Lists'!C168=1,"FATF blacklist; ","")&amp;IF('Data · Lists'!D168=1,"UN sanctions; ","")&amp;IF('Data · Lists'!E168=1,"home-jurisdiction sanctions; ","")&amp;IF('Data · Lists'!F168=1,"internal blacklist","")),IF(SUM('Data · Lists'!G168:L168)&gt;0,"Auto-High — "&amp;TRIM(IF('Data · Lists'!G168=1,"FATF greylist; ","")&amp;IF('Data · Lists'!H168=1,"EU high-risk; ","")&amp;IF('Data · Lists'!I168=1,"EU sanctions; ","")&amp;IF('Data · Lists'!J168=1,"UK sanctions; ","")&amp;IF('Data · Lists'!K168=1,"OFAC; ","")&amp;IF('Data · Lists'!L168=1,"Canada sanctions","")),IF(J168=0,"No index data — Manual Review",IF(K168&lt;cov_min,"Coverage below minimum — Manual Review","Index-based"&amp;IF(J168=1," (single indicator, raised one level)","")&amp;IF('Data · Lists'!M168=1," + offshore floor","")))))</f>
        <v>Coverage below minimum — Manual Review</v>
      </c>
      <c r="F168" s="30" t="str">
        <f t="shared" si="13"/>
        <v>No automatic rating. Compliance must determine and document the rating.</v>
      </c>
      <c r="G168" s="11"/>
      <c r="H168" s="36"/>
      <c r="I168" s="11" t="str">
        <f>IF(SUM('Data · Lists'!C168:F168)&gt;0,"Blacklist",IF(SUM('Data · Lists'!G168:L168)&gt;0,"High Risk",IF(J168=0,"Manual Review",IF(K168&lt;cov_min,"Manual Review",INDEX(Cfg_Ratings,MIN(3,MAX(IF('Data · Lists'!M168=1,off_floor,1),IF(J168=1,IF(L168&lt;band_L,1,IF(L168&lt;band_M,2,3))+1,IF(L168&lt;band_L,1,IF(L168&lt;band_M,2,3))))))))))</f>
        <v>Manual Review</v>
      </c>
      <c r="J168" s="11">
        <f t="shared" si="14"/>
        <v>1</v>
      </c>
      <c r="K168" s="17">
        <f t="shared" si="15"/>
        <v>0.1</v>
      </c>
      <c r="L168" s="18">
        <f t="shared" si="16"/>
        <v>1</v>
      </c>
      <c r="M168" s="11" t="str">
        <f>IF('Data · Indices'!C168="","",IF('Data · Indices'!C168&lt;=t_Basel_1,1,IF('Data · Indices'!C168&lt;=t_Basel_2,2,3)))</f>
        <v/>
      </c>
      <c r="N168" s="11" t="str">
        <f>IF('Data · Indices'!D168="","",IF('Data · Indices'!D168&lt;=t_FSI_1,1,IF('Data · Indices'!D168&lt;=t_FSI_2,2,3)))</f>
        <v/>
      </c>
      <c r="O168" s="11" t="str">
        <f>IF('Data · Indices'!E168="","",IF('Data · Indices'!E168&lt;=t_CPI_1,3,IF('Data · Indices'!E168&lt;=t_CPI_2,2,1)))</f>
        <v/>
      </c>
      <c r="P168" s="11" t="str">
        <f>IF('Data · Indices'!F168="","",IF('Data · Indices'!F168&lt;=t_GTI_1,1,IF('Data · Indices'!F168&lt;=t_GTI_2,2,3)))</f>
        <v/>
      </c>
      <c r="Q168" s="11">
        <f>IF('Data · Indices'!G168="","",IF('Data · Indices'!G168&lt;t_WGI_1,3,IF('Data · Indices'!G168&lt;t_WGI_2,2,1)))</f>
        <v>1</v>
      </c>
      <c r="R168" s="11">
        <f t="shared" si="17"/>
        <v>10</v>
      </c>
      <c r="S168" s="15" t="s">
        <v>731</v>
      </c>
      <c r="T168" s="30"/>
      <c r="U168" s="36"/>
    </row>
    <row r="169" spans="1:21" x14ac:dyDescent="0.2">
      <c r="A169" s="19" t="s">
        <v>732</v>
      </c>
      <c r="B169" s="19" t="s">
        <v>733</v>
      </c>
      <c r="C169" s="37" t="s">
        <v>734</v>
      </c>
      <c r="D169" s="20" t="str">
        <f t="shared" si="12"/>
        <v>Manual Review</v>
      </c>
      <c r="E169" s="38" t="str">
        <f>IF(SUM('Data · Lists'!C169:F169)&gt;0,"Blacklist — "&amp;TRIM(IF('Data · Lists'!C169=1,"FATF blacklist; ","")&amp;IF('Data · Lists'!D169=1,"UN sanctions; ","")&amp;IF('Data · Lists'!E169=1,"home-jurisdiction sanctions; ","")&amp;IF('Data · Lists'!F169=1,"internal blacklist","")),IF(SUM('Data · Lists'!G169:L169)&gt;0,"Auto-High — "&amp;TRIM(IF('Data · Lists'!G169=1,"FATF greylist; ","")&amp;IF('Data · Lists'!H169=1,"EU high-risk; ","")&amp;IF('Data · Lists'!I169=1,"EU sanctions; ","")&amp;IF('Data · Lists'!J169=1,"UK sanctions; ","")&amp;IF('Data · Lists'!K169=1,"OFAC; ","")&amp;IF('Data · Lists'!L169=1,"Canada sanctions","")),IF(J169=0,"No index data — Manual Review",IF(K169&lt;cov_min,"Coverage below minimum — Manual Review","Index-based"&amp;IF(J169=1," (single indicator, raised one level)","")&amp;IF('Data · Lists'!M169=1," + offshore floor","")))))</f>
        <v>No index data — Manual Review</v>
      </c>
      <c r="F169" s="38" t="str">
        <f t="shared" si="13"/>
        <v>No automatic rating. Compliance must determine and document the rating.</v>
      </c>
      <c r="G169" s="21"/>
      <c r="H169" s="39"/>
      <c r="I169" s="21" t="str">
        <f>IF(SUM('Data · Lists'!C169:F169)&gt;0,"Blacklist",IF(SUM('Data · Lists'!G169:L169)&gt;0,"High Risk",IF(J169=0,"Manual Review",IF(K169&lt;cov_min,"Manual Review",INDEX(Cfg_Ratings,MIN(3,MAX(IF('Data · Lists'!M169=1,off_floor,1),IF(J169=1,IF(L169&lt;band_L,1,IF(L169&lt;band_M,2,3))+1,IF(L169&lt;band_L,1,IF(L169&lt;band_M,2,3))))))))))</f>
        <v>Manual Review</v>
      </c>
      <c r="J169" s="21">
        <f t="shared" si="14"/>
        <v>0</v>
      </c>
      <c r="K169" s="22">
        <f t="shared" si="15"/>
        <v>0</v>
      </c>
      <c r="L169" s="23" t="str">
        <f t="shared" si="16"/>
        <v/>
      </c>
      <c r="M169" s="21" t="str">
        <f>IF('Data · Indices'!C169="","",IF('Data · Indices'!C169&lt;=t_Basel_1,1,IF('Data · Indices'!C169&lt;=t_Basel_2,2,3)))</f>
        <v/>
      </c>
      <c r="N169" s="21" t="str">
        <f>IF('Data · Indices'!D169="","",IF('Data · Indices'!D169&lt;=t_FSI_1,1,IF('Data · Indices'!D169&lt;=t_FSI_2,2,3)))</f>
        <v/>
      </c>
      <c r="O169" s="21" t="str">
        <f>IF('Data · Indices'!E169="","",IF('Data · Indices'!E169&lt;=t_CPI_1,3,IF('Data · Indices'!E169&lt;=t_CPI_2,2,1)))</f>
        <v/>
      </c>
      <c r="P169" s="21" t="str">
        <f>IF('Data · Indices'!F169="","",IF('Data · Indices'!F169&lt;=t_GTI_1,1,IF('Data · Indices'!F169&lt;=t_GTI_2,2,3)))</f>
        <v/>
      </c>
      <c r="Q169" s="21" t="str">
        <f>IF('Data · Indices'!G169="","",IF('Data · Indices'!G169&lt;t_WGI_1,3,IF('Data · Indices'!G169&lt;t_WGI_2,2,1)))</f>
        <v/>
      </c>
      <c r="R169" s="21">
        <f t="shared" si="17"/>
        <v>0</v>
      </c>
      <c r="S169" s="19" t="s">
        <v>735</v>
      </c>
      <c r="T169" s="38"/>
      <c r="U169" s="39"/>
    </row>
    <row r="170" spans="1:21" x14ac:dyDescent="0.2">
      <c r="A170" s="15" t="s">
        <v>736</v>
      </c>
      <c r="B170" s="15" t="s">
        <v>737</v>
      </c>
      <c r="C170" s="35" t="s">
        <v>738</v>
      </c>
      <c r="D170" s="16" t="str">
        <f t="shared" si="12"/>
        <v>Blacklist</v>
      </c>
      <c r="E170" s="30" t="str">
        <f>IF(SUM('Data · Lists'!C170:F170)&gt;0,"Blacklist — "&amp;TRIM(IF('Data · Lists'!C170=1,"FATF blacklist; ","")&amp;IF('Data · Lists'!D170=1,"UN sanctions; ","")&amp;IF('Data · Lists'!E170=1,"home-jurisdiction sanctions; ","")&amp;IF('Data · Lists'!F170=1,"internal blacklist","")),IF(SUM('Data · Lists'!G170:L170)&gt;0,"Auto-High — "&amp;TRIM(IF('Data · Lists'!G170=1,"FATF greylist; ","")&amp;IF('Data · Lists'!H170=1,"EU high-risk; ","")&amp;IF('Data · Lists'!I170=1,"EU sanctions; ","")&amp;IF('Data · Lists'!J170=1,"UK sanctions; ","")&amp;IF('Data · Lists'!K170=1,"OFAC; ","")&amp;IF('Data · Lists'!L170=1,"Canada sanctions","")),IF(J170=0,"No index data — Manual Review",IF(K170&lt;cov_min,"Coverage below minimum — Manual Review","Index-based"&amp;IF(J170=1," (single indicator, raised one level)","")&amp;IF('Data · Lists'!M170=1," + offshore floor","")))))</f>
        <v>Blacklist — FATF blacklist; UN sanctions;</v>
      </c>
      <c r="F170" s="30" t="str">
        <f t="shared" si="13"/>
        <v>Prohibited. No onboarding or activity except where required by law and with prior written Board approval on Compliance recommendation.</v>
      </c>
      <c r="G170" s="11"/>
      <c r="H170" s="36"/>
      <c r="I170" s="11" t="str">
        <f>IF(SUM('Data · Lists'!C170:F170)&gt;0,"Blacklist",IF(SUM('Data · Lists'!G170:L170)&gt;0,"High Risk",IF(J170=0,"Manual Review",IF(K170&lt;cov_min,"Manual Review",INDEX(Cfg_Ratings,MIN(3,MAX(IF('Data · Lists'!M170=1,off_floor,1),IF(J170=1,IF(L170&lt;band_L,1,IF(L170&lt;band_M,2,3))+1,IF(L170&lt;band_L,1,IF(L170&lt;band_M,2,3))))))))))</f>
        <v>Blacklist</v>
      </c>
      <c r="J170" s="11">
        <f t="shared" si="14"/>
        <v>2</v>
      </c>
      <c r="K170" s="17">
        <f t="shared" si="15"/>
        <v>0.25</v>
      </c>
      <c r="L170" s="18">
        <f t="shared" si="16"/>
        <v>1.4</v>
      </c>
      <c r="M170" s="11" t="str">
        <f>IF('Data · Indices'!C170="","",IF('Data · Indices'!C170&lt;=t_Basel_1,1,IF('Data · Indices'!C170&lt;=t_Basel_2,2,3)))</f>
        <v/>
      </c>
      <c r="N170" s="11" t="str">
        <f>IF('Data · Indices'!D170="","",IF('Data · Indices'!D170&lt;=t_FSI_1,1,IF('Data · Indices'!D170&lt;=t_FSI_2,2,3)))</f>
        <v/>
      </c>
      <c r="O170" s="11" t="str">
        <f>IF('Data · Indices'!E170="","",IF('Data · Indices'!E170&lt;=t_CPI_1,3,IF('Data · Indices'!E170&lt;=t_CPI_2,2,1)))</f>
        <v/>
      </c>
      <c r="P170" s="11">
        <f>IF('Data · Indices'!F170="","",IF('Data · Indices'!F170&lt;=t_GTI_1,1,IF('Data · Indices'!F170&lt;=t_GTI_2,2,3)))</f>
        <v>1</v>
      </c>
      <c r="Q170" s="11">
        <f>IF('Data · Indices'!G170="","",IF('Data · Indices'!G170&lt;t_WGI_1,3,IF('Data · Indices'!G170&lt;t_WGI_2,2,1)))</f>
        <v>2</v>
      </c>
      <c r="R170" s="11">
        <f t="shared" si="17"/>
        <v>25</v>
      </c>
      <c r="S170" s="15" t="s">
        <v>739</v>
      </c>
      <c r="T170" s="30"/>
      <c r="U170" s="36"/>
    </row>
    <row r="171" spans="1:21" x14ac:dyDescent="0.2">
      <c r="A171" s="19" t="s">
        <v>740</v>
      </c>
      <c r="B171" s="19" t="s">
        <v>741</v>
      </c>
      <c r="C171" s="37" t="s">
        <v>742</v>
      </c>
      <c r="D171" s="20" t="str">
        <f t="shared" si="12"/>
        <v>Low Risk</v>
      </c>
      <c r="E171" s="38" t="str">
        <f>IF(SUM('Data · Lists'!C171:F171)&gt;0,"Blacklist — "&amp;TRIM(IF('Data · Lists'!C171=1,"FATF blacklist; ","")&amp;IF('Data · Lists'!D171=1,"UN sanctions; ","")&amp;IF('Data · Lists'!E171=1,"home-jurisdiction sanctions; ","")&amp;IF('Data · Lists'!F171=1,"internal blacklist","")),IF(SUM('Data · Lists'!G171:L171)&gt;0,"Auto-High — "&amp;TRIM(IF('Data · Lists'!G171=1,"FATF greylist; ","")&amp;IF('Data · Lists'!H171=1,"EU high-risk; ","")&amp;IF('Data · Lists'!I171=1,"EU sanctions; ","")&amp;IF('Data · Lists'!J171=1,"UK sanctions; ","")&amp;IF('Data · Lists'!K171=1,"OFAC; ","")&amp;IF('Data · Lists'!L171=1,"Canada sanctions","")),IF(J171=0,"No index data — Manual Review",IF(K171&lt;cov_min,"Coverage below minimum — Manual Review","Index-based"&amp;IF(J171=1," (single indicator, raised one level)","")&amp;IF('Data · Lists'!M171=1," + offshore floor","")))))</f>
        <v>Index-based</v>
      </c>
      <c r="F171" s="38" t="str">
        <f t="shared" si="13"/>
        <v>Simplified measures where permitted, subject to Compliance confirmation.</v>
      </c>
      <c r="G171" s="21"/>
      <c r="H171" s="39"/>
      <c r="I171" s="21" t="str">
        <f>IF(SUM('Data · Lists'!C171:F171)&gt;0,"Blacklist",IF(SUM('Data · Lists'!G171:L171)&gt;0,"High Risk",IF(J171=0,"Manual Review",IF(K171&lt;cov_min,"Manual Review",INDEX(Cfg_Ratings,MIN(3,MAX(IF('Data · Lists'!M171=1,off_floor,1),IF(J171=1,IF(L171&lt;band_L,1,IF(L171&lt;band_M,2,3))+1,IF(L171&lt;band_L,1,IF(L171&lt;band_M,2,3))))))))))</f>
        <v>Low Risk</v>
      </c>
      <c r="J171" s="21">
        <f t="shared" si="14"/>
        <v>5</v>
      </c>
      <c r="K171" s="22">
        <f t="shared" si="15"/>
        <v>1</v>
      </c>
      <c r="L171" s="23">
        <f t="shared" si="16"/>
        <v>1.65</v>
      </c>
      <c r="M171" s="21">
        <f>IF('Data · Indices'!C171="","",IF('Data · Indices'!C171&lt;=t_Basel_1,1,IF('Data · Indices'!C171&lt;=t_Basel_2,2,3)))</f>
        <v>2</v>
      </c>
      <c r="N171" s="21">
        <f>IF('Data · Indices'!D171="","",IF('Data · Indices'!D171&lt;=t_FSI_1,1,IF('Data · Indices'!D171&lt;=t_FSI_2,2,3)))</f>
        <v>1</v>
      </c>
      <c r="O171" s="21">
        <f>IF('Data · Indices'!E171="","",IF('Data · Indices'!E171&lt;=t_CPI_1,3,IF('Data · Indices'!E171&lt;=t_CPI_2,2,1)))</f>
        <v>2</v>
      </c>
      <c r="P171" s="21">
        <f>IF('Data · Indices'!F171="","",IF('Data · Indices'!F171&lt;=t_GTI_1,1,IF('Data · Indices'!F171&lt;=t_GTI_2,2,3)))</f>
        <v>1</v>
      </c>
      <c r="Q171" s="21">
        <f>IF('Data · Indices'!G171="","",IF('Data · Indices'!G171&lt;t_WGI_1,3,IF('Data · Indices'!G171&lt;t_WGI_2,2,1)))</f>
        <v>2</v>
      </c>
      <c r="R171" s="21">
        <f t="shared" si="17"/>
        <v>100</v>
      </c>
      <c r="S171" s="19" t="s">
        <v>743</v>
      </c>
      <c r="T171" s="38"/>
      <c r="U171" s="39"/>
    </row>
    <row r="172" spans="1:21" x14ac:dyDescent="0.2">
      <c r="A172" s="15" t="s">
        <v>744</v>
      </c>
      <c r="B172" s="15" t="s">
        <v>745</v>
      </c>
      <c r="C172" s="35" t="s">
        <v>746</v>
      </c>
      <c r="D172" s="16" t="str">
        <f t="shared" si="12"/>
        <v>Manual Review</v>
      </c>
      <c r="E172" s="30" t="str">
        <f>IF(SUM('Data · Lists'!C172:F172)&gt;0,"Blacklist — "&amp;TRIM(IF('Data · Lists'!C172=1,"FATF blacklist; ","")&amp;IF('Data · Lists'!D172=1,"UN sanctions; ","")&amp;IF('Data · Lists'!E172=1,"home-jurisdiction sanctions; ","")&amp;IF('Data · Lists'!F172=1,"internal blacklist","")),IF(SUM('Data · Lists'!G172:L172)&gt;0,"Auto-High — "&amp;TRIM(IF('Data · Lists'!G172=1,"FATF greylist; ","")&amp;IF('Data · Lists'!H172=1,"EU high-risk; ","")&amp;IF('Data · Lists'!I172=1,"EU sanctions; ","")&amp;IF('Data · Lists'!J172=1,"UK sanctions; ","")&amp;IF('Data · Lists'!K172=1,"OFAC; ","")&amp;IF('Data · Lists'!L172=1,"Canada sanctions","")),IF(J172=0,"No index data — Manual Review",IF(K172&lt;cov_min,"Coverage below minimum — Manual Review","Index-based"&amp;IF(J172=1," (single indicator, raised one level)","")&amp;IF('Data · Lists'!M172=1," + offshore floor","")))))</f>
        <v>No index data — Manual Review</v>
      </c>
      <c r="F172" s="30" t="str">
        <f t="shared" si="13"/>
        <v>No automatic rating. Compliance must determine and document the rating.</v>
      </c>
      <c r="G172" s="11"/>
      <c r="H172" s="36"/>
      <c r="I172" s="11" t="str">
        <f>IF(SUM('Data · Lists'!C172:F172)&gt;0,"Blacklist",IF(SUM('Data · Lists'!G172:L172)&gt;0,"High Risk",IF(J172=0,"Manual Review",IF(K172&lt;cov_min,"Manual Review",INDEX(Cfg_Ratings,MIN(3,MAX(IF('Data · Lists'!M172=1,off_floor,1),IF(J172=1,IF(L172&lt;band_L,1,IF(L172&lt;band_M,2,3))+1,IF(L172&lt;band_L,1,IF(L172&lt;band_M,2,3))))))))))</f>
        <v>Manual Review</v>
      </c>
      <c r="J172" s="11">
        <f t="shared" si="14"/>
        <v>0</v>
      </c>
      <c r="K172" s="17">
        <f t="shared" si="15"/>
        <v>0</v>
      </c>
      <c r="L172" s="18" t="str">
        <f t="shared" si="16"/>
        <v/>
      </c>
      <c r="M172" s="11" t="str">
        <f>IF('Data · Indices'!C172="","",IF('Data · Indices'!C172&lt;=t_Basel_1,1,IF('Data · Indices'!C172&lt;=t_Basel_2,2,3)))</f>
        <v/>
      </c>
      <c r="N172" s="11" t="str">
        <f>IF('Data · Indices'!D172="","",IF('Data · Indices'!D172&lt;=t_FSI_1,1,IF('Data · Indices'!D172&lt;=t_FSI_2,2,3)))</f>
        <v/>
      </c>
      <c r="O172" s="11" t="str">
        <f>IF('Data · Indices'!E172="","",IF('Data · Indices'!E172&lt;=t_CPI_1,3,IF('Data · Indices'!E172&lt;=t_CPI_2,2,1)))</f>
        <v/>
      </c>
      <c r="P172" s="11" t="str">
        <f>IF('Data · Indices'!F172="","",IF('Data · Indices'!F172&lt;=t_GTI_1,1,IF('Data · Indices'!F172&lt;=t_GTI_2,2,3)))</f>
        <v/>
      </c>
      <c r="Q172" s="11" t="str">
        <f>IF('Data · Indices'!G172="","",IF('Data · Indices'!G172&lt;t_WGI_1,3,IF('Data · Indices'!G172&lt;t_WGI_2,2,1)))</f>
        <v/>
      </c>
      <c r="R172" s="11">
        <f t="shared" si="17"/>
        <v>0</v>
      </c>
      <c r="S172" s="15" t="s">
        <v>747</v>
      </c>
      <c r="T172" s="30" t="s">
        <v>84</v>
      </c>
      <c r="U172" s="36"/>
    </row>
    <row r="173" spans="1:21" x14ac:dyDescent="0.2">
      <c r="A173" s="19" t="s">
        <v>748</v>
      </c>
      <c r="B173" s="19" t="s">
        <v>749</v>
      </c>
      <c r="C173" s="37" t="s">
        <v>750</v>
      </c>
      <c r="D173" s="20" t="str">
        <f t="shared" si="12"/>
        <v>Manual Review</v>
      </c>
      <c r="E173" s="38" t="str">
        <f>IF(SUM('Data · Lists'!C173:F173)&gt;0,"Blacklist — "&amp;TRIM(IF('Data · Lists'!C173=1,"FATF blacklist; ","")&amp;IF('Data · Lists'!D173=1,"UN sanctions; ","")&amp;IF('Data · Lists'!E173=1,"home-jurisdiction sanctions; ","")&amp;IF('Data · Lists'!F173=1,"internal blacklist","")),IF(SUM('Data · Lists'!G173:L173)&gt;0,"Auto-High — "&amp;TRIM(IF('Data · Lists'!G173=1,"FATF greylist; ","")&amp;IF('Data · Lists'!H173=1,"EU high-risk; ","")&amp;IF('Data · Lists'!I173=1,"EU sanctions; ","")&amp;IF('Data · Lists'!J173=1,"UK sanctions; ","")&amp;IF('Data · Lists'!K173=1,"OFAC; ","")&amp;IF('Data · Lists'!L173=1,"Canada sanctions","")),IF(J173=0,"No index data — Manual Review",IF(K173&lt;cov_min,"Coverage below minimum — Manual Review","Index-based"&amp;IF(J173=1," (single indicator, raised one level)","")&amp;IF('Data · Lists'!M173=1," + offshore floor","")))))</f>
        <v>No index data — Manual Review</v>
      </c>
      <c r="F173" s="38" t="str">
        <f t="shared" si="13"/>
        <v>No automatic rating. Compliance must determine and document the rating.</v>
      </c>
      <c r="G173" s="21"/>
      <c r="H173" s="39"/>
      <c r="I173" s="21" t="str">
        <f>IF(SUM('Data · Lists'!C173:F173)&gt;0,"Blacklist",IF(SUM('Data · Lists'!G173:L173)&gt;0,"High Risk",IF(J173=0,"Manual Review",IF(K173&lt;cov_min,"Manual Review",INDEX(Cfg_Ratings,MIN(3,MAX(IF('Data · Lists'!M173=1,off_floor,1),IF(J173=1,IF(L173&lt;band_L,1,IF(L173&lt;band_M,2,3))+1,IF(L173&lt;band_L,1,IF(L173&lt;band_M,2,3))))))))))</f>
        <v>Manual Review</v>
      </c>
      <c r="J173" s="21">
        <f t="shared" si="14"/>
        <v>0</v>
      </c>
      <c r="K173" s="22">
        <f t="shared" si="15"/>
        <v>0</v>
      </c>
      <c r="L173" s="23" t="str">
        <f t="shared" si="16"/>
        <v/>
      </c>
      <c r="M173" s="21" t="str">
        <f>IF('Data · Indices'!C173="","",IF('Data · Indices'!C173&lt;=t_Basel_1,1,IF('Data · Indices'!C173&lt;=t_Basel_2,2,3)))</f>
        <v/>
      </c>
      <c r="N173" s="21" t="str">
        <f>IF('Data · Indices'!D173="","",IF('Data · Indices'!D173&lt;=t_FSI_1,1,IF('Data · Indices'!D173&lt;=t_FSI_2,2,3)))</f>
        <v/>
      </c>
      <c r="O173" s="21" t="str">
        <f>IF('Data · Indices'!E173="","",IF('Data · Indices'!E173&lt;=t_CPI_1,3,IF('Data · Indices'!E173&lt;=t_CPI_2,2,1)))</f>
        <v/>
      </c>
      <c r="P173" s="21" t="str">
        <f>IF('Data · Indices'!F173="","",IF('Data · Indices'!F173&lt;=t_GTI_1,1,IF('Data · Indices'!F173&lt;=t_GTI_2,2,3)))</f>
        <v/>
      </c>
      <c r="Q173" s="21" t="str">
        <f>IF('Data · Indices'!G173="","",IF('Data · Indices'!G173&lt;t_WGI_1,3,IF('Data · Indices'!G173&lt;t_WGI_2,2,1)))</f>
        <v/>
      </c>
      <c r="R173" s="21">
        <f t="shared" si="17"/>
        <v>0</v>
      </c>
      <c r="S173" s="19" t="s">
        <v>751</v>
      </c>
      <c r="T173" s="38"/>
      <c r="U173" s="39"/>
    </row>
    <row r="174" spans="1:21" x14ac:dyDescent="0.2">
      <c r="A174" s="15" t="s">
        <v>752</v>
      </c>
      <c r="B174" s="15" t="s">
        <v>753</v>
      </c>
      <c r="C174" s="35" t="s">
        <v>754</v>
      </c>
      <c r="D174" s="16" t="str">
        <f t="shared" si="12"/>
        <v>Low Risk</v>
      </c>
      <c r="E174" s="30" t="str">
        <f>IF(SUM('Data · Lists'!C174:F174)&gt;0,"Blacklist — "&amp;TRIM(IF('Data · Lists'!C174=1,"FATF blacklist; ","")&amp;IF('Data · Lists'!D174=1,"UN sanctions; ","")&amp;IF('Data · Lists'!E174=1,"home-jurisdiction sanctions; ","")&amp;IF('Data · Lists'!F174=1,"internal blacklist","")),IF(SUM('Data · Lists'!G174:L174)&gt;0,"Auto-High — "&amp;TRIM(IF('Data · Lists'!G174=1,"FATF greylist; ","")&amp;IF('Data · Lists'!H174=1,"EU high-risk; ","")&amp;IF('Data · Lists'!I174=1,"EU sanctions; ","")&amp;IF('Data · Lists'!J174=1,"UK sanctions; ","")&amp;IF('Data · Lists'!K174=1,"OFAC; ","")&amp;IF('Data · Lists'!L174=1,"Canada sanctions","")),IF(J174=0,"No index data — Manual Review",IF(K174&lt;cov_min,"Coverage below minimum — Manual Review","Index-based"&amp;IF(J174=1," (single indicator, raised one level)","")&amp;IF('Data · Lists'!M174=1," + offshore floor","")))))</f>
        <v>Index-based</v>
      </c>
      <c r="F174" s="30" t="str">
        <f t="shared" si="13"/>
        <v>Simplified measures where permitted, subject to Compliance confirmation.</v>
      </c>
      <c r="G174" s="11"/>
      <c r="H174" s="36"/>
      <c r="I174" s="11" t="str">
        <f>IF(SUM('Data · Lists'!C174:F174)&gt;0,"Blacklist",IF(SUM('Data · Lists'!G174:L174)&gt;0,"High Risk",IF(J174=0,"Manual Review",IF(K174&lt;cov_min,"Manual Review",INDEX(Cfg_Ratings,MIN(3,MAX(IF('Data · Lists'!M174=1,off_floor,1),IF(J174=1,IF(L174&lt;band_L,1,IF(L174&lt;band_M,2,3))+1,IF(L174&lt;band_L,1,IF(L174&lt;band_M,2,3))))))))))</f>
        <v>Low Risk</v>
      </c>
      <c r="J174" s="11">
        <f t="shared" si="14"/>
        <v>5</v>
      </c>
      <c r="K174" s="17">
        <f t="shared" si="15"/>
        <v>1</v>
      </c>
      <c r="L174" s="18">
        <f t="shared" si="16"/>
        <v>1</v>
      </c>
      <c r="M174" s="11">
        <f>IF('Data · Indices'!C174="","",IF('Data · Indices'!C174&lt;=t_Basel_1,1,IF('Data · Indices'!C174&lt;=t_Basel_2,2,3)))</f>
        <v>1</v>
      </c>
      <c r="N174" s="11">
        <f>IF('Data · Indices'!D174="","",IF('Data · Indices'!D174&lt;=t_FSI_1,1,IF('Data · Indices'!D174&lt;=t_FSI_2,2,3)))</f>
        <v>1</v>
      </c>
      <c r="O174" s="11">
        <f>IF('Data · Indices'!E174="","",IF('Data · Indices'!E174&lt;=t_CPI_1,3,IF('Data · Indices'!E174&lt;=t_CPI_2,2,1)))</f>
        <v>1</v>
      </c>
      <c r="P174" s="11">
        <f>IF('Data · Indices'!F174="","",IF('Data · Indices'!F174&lt;=t_GTI_1,1,IF('Data · Indices'!F174&lt;=t_GTI_2,2,3)))</f>
        <v>1</v>
      </c>
      <c r="Q174" s="11">
        <f>IF('Data · Indices'!G174="","",IF('Data · Indices'!G174&lt;t_WGI_1,3,IF('Data · Indices'!G174&lt;t_WGI_2,2,1)))</f>
        <v>1</v>
      </c>
      <c r="R174" s="11">
        <f t="shared" si="17"/>
        <v>100</v>
      </c>
      <c r="S174" s="15" t="s">
        <v>755</v>
      </c>
      <c r="T174" s="30"/>
      <c r="U174" s="36"/>
    </row>
    <row r="175" spans="1:21" x14ac:dyDescent="0.2">
      <c r="A175" s="19" t="s">
        <v>756</v>
      </c>
      <c r="B175" s="19" t="s">
        <v>757</v>
      </c>
      <c r="C175" s="37" t="s">
        <v>758</v>
      </c>
      <c r="D175" s="20" t="str">
        <f t="shared" si="12"/>
        <v>Medium Risk</v>
      </c>
      <c r="E175" s="38" t="str">
        <f>IF(SUM('Data · Lists'!C175:F175)&gt;0,"Blacklist — "&amp;TRIM(IF('Data · Lists'!C175=1,"FATF blacklist; ","")&amp;IF('Data · Lists'!D175=1,"UN sanctions; ","")&amp;IF('Data · Lists'!E175=1,"home-jurisdiction sanctions; ","")&amp;IF('Data · Lists'!F175=1,"internal blacklist","")),IF(SUM('Data · Lists'!G175:L175)&gt;0,"Auto-High — "&amp;TRIM(IF('Data · Lists'!G175=1,"FATF greylist; ","")&amp;IF('Data · Lists'!H175=1,"EU high-risk; ","")&amp;IF('Data · Lists'!I175=1,"EU sanctions; ","")&amp;IF('Data · Lists'!J175=1,"UK sanctions; ","")&amp;IF('Data · Lists'!K175=1,"OFAC; ","")&amp;IF('Data · Lists'!L175=1,"Canada sanctions","")),IF(J175=0,"No index data — Manual Review",IF(K175&lt;cov_min,"Coverage below minimum — Manual Review","Index-based"&amp;IF(J175=1," (single indicator, raised one level)","")&amp;IF('Data · Lists'!M175=1," + offshore floor","")))))</f>
        <v>Index-based</v>
      </c>
      <c r="F175" s="38" t="str">
        <f t="shared" si="13"/>
        <v>Standard CDD with awareness of contextual factors.</v>
      </c>
      <c r="G175" s="21"/>
      <c r="H175" s="39"/>
      <c r="I175" s="21" t="str">
        <f>IF(SUM('Data · Lists'!C175:F175)&gt;0,"Blacklist",IF(SUM('Data · Lists'!G175:L175)&gt;0,"High Risk",IF(J175=0,"Manual Review",IF(K175&lt;cov_min,"Manual Review",INDEX(Cfg_Ratings,MIN(3,MAX(IF('Data · Lists'!M175=1,off_floor,1),IF(J175=1,IF(L175&lt;band_L,1,IF(L175&lt;band_M,2,3))+1,IF(L175&lt;band_L,1,IF(L175&lt;band_M,2,3))))))))))</f>
        <v>Medium Risk</v>
      </c>
      <c r="J175" s="21">
        <f t="shared" si="14"/>
        <v>5</v>
      </c>
      <c r="K175" s="22">
        <f t="shared" si="15"/>
        <v>1</v>
      </c>
      <c r="L175" s="23">
        <f t="shared" si="16"/>
        <v>2.1</v>
      </c>
      <c r="M175" s="21">
        <f>IF('Data · Indices'!C175="","",IF('Data · Indices'!C175&lt;=t_Basel_1,1,IF('Data · Indices'!C175&lt;=t_Basel_2,2,3)))</f>
        <v>2</v>
      </c>
      <c r="N175" s="21">
        <f>IF('Data · Indices'!D175="","",IF('Data · Indices'!D175&lt;=t_FSI_1,1,IF('Data · Indices'!D175&lt;=t_FSI_2,2,3)))</f>
        <v>3</v>
      </c>
      <c r="O175" s="21">
        <f>IF('Data · Indices'!E175="","",IF('Data · Indices'!E175&lt;=t_CPI_1,3,IF('Data · Indices'!E175&lt;=t_CPI_2,2,1)))</f>
        <v>2</v>
      </c>
      <c r="P175" s="21">
        <f>IF('Data · Indices'!F175="","",IF('Data · Indices'!F175&lt;=t_GTI_1,1,IF('Data · Indices'!F175&lt;=t_GTI_2,2,3)))</f>
        <v>2</v>
      </c>
      <c r="Q175" s="21">
        <f>IF('Data · Indices'!G175="","",IF('Data · Indices'!G175&lt;t_WGI_1,3,IF('Data · Indices'!G175&lt;t_WGI_2,2,1)))</f>
        <v>1</v>
      </c>
      <c r="R175" s="21">
        <f t="shared" si="17"/>
        <v>100</v>
      </c>
      <c r="S175" s="19" t="s">
        <v>759</v>
      </c>
      <c r="T175" s="38"/>
      <c r="U175" s="39"/>
    </row>
    <row r="176" spans="1:21" x14ac:dyDescent="0.2">
      <c r="A176" s="15" t="s">
        <v>760</v>
      </c>
      <c r="B176" s="15" t="s">
        <v>761</v>
      </c>
      <c r="C176" s="35" t="s">
        <v>762</v>
      </c>
      <c r="D176" s="16" t="str">
        <f t="shared" si="12"/>
        <v>High Risk</v>
      </c>
      <c r="E176" s="30" t="str">
        <f>IF(SUM('Data · Lists'!C176:F176)&gt;0,"Blacklist — "&amp;TRIM(IF('Data · Lists'!C176=1,"FATF blacklist; ","")&amp;IF('Data · Lists'!D176=1,"UN sanctions; ","")&amp;IF('Data · Lists'!E176=1,"home-jurisdiction sanctions; ","")&amp;IF('Data · Lists'!F176=1,"internal blacklist","")),IF(SUM('Data · Lists'!G176:L176)&gt;0,"Auto-High — "&amp;TRIM(IF('Data · Lists'!G176=1,"FATF greylist; ","")&amp;IF('Data · Lists'!H176=1,"EU high-risk; ","")&amp;IF('Data · Lists'!I176=1,"EU sanctions; ","")&amp;IF('Data · Lists'!J176=1,"UK sanctions; ","")&amp;IF('Data · Lists'!K176=1,"OFAC; ","")&amp;IF('Data · Lists'!L176=1,"Canada sanctions","")),IF(J176=0,"No index data — Manual Review",IF(K176&lt;cov_min,"Coverage below minimum — Manual Review","Index-based"&amp;IF(J176=1," (single indicator, raised one level)","")&amp;IF('Data · Lists'!M176=1," + offshore floor","")))))</f>
        <v>Index-based</v>
      </c>
      <c r="F176" s="30" t="str">
        <f t="shared" si="13"/>
        <v>EDD, enhanced ongoing monitoring, management approval to onboard or continue.</v>
      </c>
      <c r="G176" s="11"/>
      <c r="H176" s="36"/>
      <c r="I176" s="11" t="str">
        <f>IF(SUM('Data · Lists'!C176:F176)&gt;0,"Blacklist",IF(SUM('Data · Lists'!G176:L176)&gt;0,"High Risk",IF(J176=0,"Manual Review",IF(K176&lt;cov_min,"Manual Review",INDEX(Cfg_Ratings,MIN(3,MAX(IF('Data · Lists'!M176=1,off_floor,1),IF(J176=1,IF(L176&lt;band_L,1,IF(L176&lt;band_M,2,3))+1,IF(L176&lt;band_L,1,IF(L176&lt;band_M,2,3))))))))))</f>
        <v>High Risk</v>
      </c>
      <c r="J176" s="11">
        <f t="shared" si="14"/>
        <v>5</v>
      </c>
      <c r="K176" s="17">
        <f t="shared" si="15"/>
        <v>1</v>
      </c>
      <c r="L176" s="18">
        <f t="shared" si="16"/>
        <v>2.4</v>
      </c>
      <c r="M176" s="11">
        <f>IF('Data · Indices'!C176="","",IF('Data · Indices'!C176&lt;=t_Basel_1,1,IF('Data · Indices'!C176&lt;=t_Basel_2,2,3)))</f>
        <v>2</v>
      </c>
      <c r="N176" s="11">
        <f>IF('Data · Indices'!D176="","",IF('Data · Indices'!D176&lt;=t_FSI_1,1,IF('Data · Indices'!D176&lt;=t_FSI_2,2,3)))</f>
        <v>2</v>
      </c>
      <c r="O176" s="11">
        <f>IF('Data · Indices'!E176="","",IF('Data · Indices'!E176&lt;=t_CPI_1,3,IF('Data · Indices'!E176&lt;=t_CPI_2,2,1)))</f>
        <v>3</v>
      </c>
      <c r="P176" s="11">
        <f>IF('Data · Indices'!F176="","",IF('Data · Indices'!F176&lt;=t_GTI_1,1,IF('Data · Indices'!F176&lt;=t_GTI_2,2,3)))</f>
        <v>3</v>
      </c>
      <c r="Q176" s="11">
        <f>IF('Data · Indices'!G176="","",IF('Data · Indices'!G176&lt;t_WGI_1,3,IF('Data · Indices'!G176&lt;t_WGI_2,2,1)))</f>
        <v>3</v>
      </c>
      <c r="R176" s="11">
        <f t="shared" si="17"/>
        <v>100</v>
      </c>
      <c r="S176" s="15" t="s">
        <v>763</v>
      </c>
      <c r="T176" s="30"/>
      <c r="U176" s="36"/>
    </row>
    <row r="177" spans="1:21" x14ac:dyDescent="0.2">
      <c r="A177" s="19" t="s">
        <v>764</v>
      </c>
      <c r="B177" s="19" t="s">
        <v>765</v>
      </c>
      <c r="C177" s="37" t="s">
        <v>766</v>
      </c>
      <c r="D177" s="20" t="str">
        <f t="shared" si="12"/>
        <v>Manual Review</v>
      </c>
      <c r="E177" s="38" t="str">
        <f>IF(SUM('Data · Lists'!C177:F177)&gt;0,"Blacklist — "&amp;TRIM(IF('Data · Lists'!C177=1,"FATF blacklist; ","")&amp;IF('Data · Lists'!D177=1,"UN sanctions; ","")&amp;IF('Data · Lists'!E177=1,"home-jurisdiction sanctions; ","")&amp;IF('Data · Lists'!F177=1,"internal blacklist","")),IF(SUM('Data · Lists'!G177:L177)&gt;0,"Auto-High — "&amp;TRIM(IF('Data · Lists'!G177=1,"FATF greylist; ","")&amp;IF('Data · Lists'!H177=1,"EU high-risk; ","")&amp;IF('Data · Lists'!I177=1,"EU sanctions; ","")&amp;IF('Data · Lists'!J177=1,"UK sanctions; ","")&amp;IF('Data · Lists'!K177=1,"OFAC; ","")&amp;IF('Data · Lists'!L177=1,"Canada sanctions","")),IF(J177=0,"No index data — Manual Review",IF(K177&lt;cov_min,"Coverage below minimum — Manual Review","Index-based"&amp;IF(J177=1," (single indicator, raised one level)","")&amp;IF('Data · Lists'!M177=1," + offshore floor","")))))</f>
        <v>Coverage below minimum — Manual Review</v>
      </c>
      <c r="F177" s="38" t="str">
        <f t="shared" si="13"/>
        <v>No automatic rating. Compliance must determine and document the rating.</v>
      </c>
      <c r="G177" s="21"/>
      <c r="H177" s="39"/>
      <c r="I177" s="21" t="str">
        <f>IF(SUM('Data · Lists'!C177:F177)&gt;0,"Blacklist",IF(SUM('Data · Lists'!G177:L177)&gt;0,"High Risk",IF(J177=0,"Manual Review",IF(K177&lt;cov_min,"Manual Review",INDEX(Cfg_Ratings,MIN(3,MAX(IF('Data · Lists'!M177=1,off_floor,1),IF(J177=1,IF(L177&lt;band_L,1,IF(L177&lt;band_M,2,3))+1,IF(L177&lt;band_L,1,IF(L177&lt;band_M,2,3))))))))))</f>
        <v>Manual Review</v>
      </c>
      <c r="J177" s="21">
        <f t="shared" si="14"/>
        <v>1</v>
      </c>
      <c r="K177" s="22">
        <f t="shared" si="15"/>
        <v>0.1</v>
      </c>
      <c r="L177" s="23">
        <f t="shared" si="16"/>
        <v>1</v>
      </c>
      <c r="M177" s="21" t="str">
        <f>IF('Data · Indices'!C177="","",IF('Data · Indices'!C177&lt;=t_Basel_1,1,IF('Data · Indices'!C177&lt;=t_Basel_2,2,3)))</f>
        <v/>
      </c>
      <c r="N177" s="21" t="str">
        <f>IF('Data · Indices'!D177="","",IF('Data · Indices'!D177&lt;=t_FSI_1,1,IF('Data · Indices'!D177&lt;=t_FSI_2,2,3)))</f>
        <v/>
      </c>
      <c r="O177" s="21" t="str">
        <f>IF('Data · Indices'!E177="","",IF('Data · Indices'!E177&lt;=t_CPI_1,3,IF('Data · Indices'!E177&lt;=t_CPI_2,2,1)))</f>
        <v/>
      </c>
      <c r="P177" s="21" t="str">
        <f>IF('Data · Indices'!F177="","",IF('Data · Indices'!F177&lt;=t_GTI_1,1,IF('Data · Indices'!F177&lt;=t_GTI_2,2,3)))</f>
        <v/>
      </c>
      <c r="Q177" s="21">
        <f>IF('Data · Indices'!G177="","",IF('Data · Indices'!G177&lt;t_WGI_1,3,IF('Data · Indices'!G177&lt;t_WGI_2,2,1)))</f>
        <v>1</v>
      </c>
      <c r="R177" s="21">
        <f t="shared" si="17"/>
        <v>10</v>
      </c>
      <c r="S177" s="19" t="s">
        <v>767</v>
      </c>
      <c r="T177" s="38"/>
      <c r="U177" s="39"/>
    </row>
    <row r="178" spans="1:21" x14ac:dyDescent="0.2">
      <c r="A178" s="15" t="s">
        <v>768</v>
      </c>
      <c r="B178" s="15" t="s">
        <v>769</v>
      </c>
      <c r="C178" s="35" t="s">
        <v>770</v>
      </c>
      <c r="D178" s="16" t="str">
        <f t="shared" si="12"/>
        <v>Manual Review</v>
      </c>
      <c r="E178" s="30" t="str">
        <f>IF(SUM('Data · Lists'!C178:F178)&gt;0,"Blacklist — "&amp;TRIM(IF('Data · Lists'!C178=1,"FATF blacklist; ","")&amp;IF('Data · Lists'!D178=1,"UN sanctions; ","")&amp;IF('Data · Lists'!E178=1,"home-jurisdiction sanctions; ","")&amp;IF('Data · Lists'!F178=1,"internal blacklist","")),IF(SUM('Data · Lists'!G178:L178)&gt;0,"Auto-High — "&amp;TRIM(IF('Data · Lists'!G178=1,"FATF greylist; ","")&amp;IF('Data · Lists'!H178=1,"EU high-risk; ","")&amp;IF('Data · Lists'!I178=1,"EU sanctions; ","")&amp;IF('Data · Lists'!J178=1,"UK sanctions; ","")&amp;IF('Data · Lists'!K178=1,"OFAC; ","")&amp;IF('Data · Lists'!L178=1,"Canada sanctions","")),IF(J178=0,"No index data — Manual Review",IF(K178&lt;cov_min,"Coverage below minimum — Manual Review","Index-based"&amp;IF(J178=1," (single indicator, raised one level)","")&amp;IF('Data · Lists'!M178=1," + offshore floor","")))))</f>
        <v>Coverage below minimum — Manual Review</v>
      </c>
      <c r="F178" s="30" t="str">
        <f t="shared" si="13"/>
        <v>No automatic rating. Compliance must determine and document the rating.</v>
      </c>
      <c r="G178" s="11"/>
      <c r="H178" s="36"/>
      <c r="I178" s="11" t="str">
        <f>IF(SUM('Data · Lists'!C178:F178)&gt;0,"Blacklist",IF(SUM('Data · Lists'!G178:L178)&gt;0,"High Risk",IF(J178=0,"Manual Review",IF(K178&lt;cov_min,"Manual Review",INDEX(Cfg_Ratings,MIN(3,MAX(IF('Data · Lists'!M178=1,off_floor,1),IF(J178=1,IF(L178&lt;band_L,1,IF(L178&lt;band_M,2,3))+1,IF(L178&lt;band_L,1,IF(L178&lt;band_M,2,3))))))))))</f>
        <v>Manual Review</v>
      </c>
      <c r="J178" s="11">
        <f t="shared" si="14"/>
        <v>1</v>
      </c>
      <c r="K178" s="17">
        <f t="shared" si="15"/>
        <v>0.1</v>
      </c>
      <c r="L178" s="18">
        <f t="shared" si="16"/>
        <v>3</v>
      </c>
      <c r="M178" s="11" t="str">
        <f>IF('Data · Indices'!C178="","",IF('Data · Indices'!C178&lt;=t_Basel_1,1,IF('Data · Indices'!C178&lt;=t_Basel_2,2,3)))</f>
        <v/>
      </c>
      <c r="N178" s="11" t="str">
        <f>IF('Data · Indices'!D178="","",IF('Data · Indices'!D178&lt;=t_FSI_1,1,IF('Data · Indices'!D178&lt;=t_FSI_2,2,3)))</f>
        <v/>
      </c>
      <c r="O178" s="11" t="str">
        <f>IF('Data · Indices'!E178="","",IF('Data · Indices'!E178&lt;=t_CPI_1,3,IF('Data · Indices'!E178&lt;=t_CPI_2,2,1)))</f>
        <v/>
      </c>
      <c r="P178" s="11" t="str">
        <f>IF('Data · Indices'!F178="","",IF('Data · Indices'!F178&lt;=t_GTI_1,1,IF('Data · Indices'!F178&lt;=t_GTI_2,2,3)))</f>
        <v/>
      </c>
      <c r="Q178" s="11">
        <f>IF('Data · Indices'!G178="","",IF('Data · Indices'!G178&lt;t_WGI_1,3,IF('Data · Indices'!G178&lt;t_WGI_2,2,1)))</f>
        <v>3</v>
      </c>
      <c r="R178" s="11">
        <f t="shared" si="17"/>
        <v>10</v>
      </c>
      <c r="S178" s="15" t="s">
        <v>771</v>
      </c>
      <c r="T178" s="30"/>
      <c r="U178" s="36"/>
    </row>
    <row r="179" spans="1:21" x14ac:dyDescent="0.2">
      <c r="A179" s="19" t="s">
        <v>772</v>
      </c>
      <c r="B179" s="19" t="s">
        <v>773</v>
      </c>
      <c r="C179" s="37" t="s">
        <v>774</v>
      </c>
      <c r="D179" s="20" t="str">
        <f t="shared" si="12"/>
        <v>Medium Risk</v>
      </c>
      <c r="E179" s="38" t="str">
        <f>IF(SUM('Data · Lists'!C179:F179)&gt;0,"Blacklist — "&amp;TRIM(IF('Data · Lists'!C179=1,"FATF blacklist; ","")&amp;IF('Data · Lists'!D179=1,"UN sanctions; ","")&amp;IF('Data · Lists'!E179=1,"home-jurisdiction sanctions; ","")&amp;IF('Data · Lists'!F179=1,"internal blacklist","")),IF(SUM('Data · Lists'!G179:L179)&gt;0,"Auto-High — "&amp;TRIM(IF('Data · Lists'!G179=1,"FATF greylist; ","")&amp;IF('Data · Lists'!H179=1,"EU high-risk; ","")&amp;IF('Data · Lists'!I179=1,"EU sanctions; ","")&amp;IF('Data · Lists'!J179=1,"UK sanctions; ","")&amp;IF('Data · Lists'!K179=1,"OFAC; ","")&amp;IF('Data · Lists'!L179=1,"Canada sanctions","")),IF(J179=0,"No index data — Manual Review",IF(K179&lt;cov_min,"Coverage below minimum — Manual Review","Index-based"&amp;IF(J179=1," (single indicator, raised one level)","")&amp;IF('Data · Lists'!M179=1," + offshore floor","")))))</f>
        <v>Index-based + offshore floor</v>
      </c>
      <c r="F179" s="38" t="str">
        <f t="shared" si="13"/>
        <v>Standard CDD with awareness of contextual factors.</v>
      </c>
      <c r="G179" s="21"/>
      <c r="H179" s="39"/>
      <c r="I179" s="21" t="str">
        <f>IF(SUM('Data · Lists'!C179:F179)&gt;0,"Blacklist",IF(SUM('Data · Lists'!G179:L179)&gt;0,"High Risk",IF(J179=0,"Manual Review",IF(K179&lt;cov_min,"Manual Review",INDEX(Cfg_Ratings,MIN(3,MAX(IF('Data · Lists'!M179=1,off_floor,1),IF(J179=1,IF(L179&lt;band_L,1,IF(L179&lt;band_M,2,3))+1,IF(L179&lt;band_L,1,IF(L179&lt;band_M,2,3))))))))))</f>
        <v>Medium Risk</v>
      </c>
      <c r="J179" s="21">
        <f t="shared" si="14"/>
        <v>5</v>
      </c>
      <c r="K179" s="22">
        <f t="shared" si="15"/>
        <v>1</v>
      </c>
      <c r="L179" s="23">
        <f t="shared" si="16"/>
        <v>2.2000000000000002</v>
      </c>
      <c r="M179" s="21">
        <f>IF('Data · Indices'!C179="","",IF('Data · Indices'!C179&lt;=t_Basel_1,1,IF('Data · Indices'!C179&lt;=t_Basel_2,2,3)))</f>
        <v>2</v>
      </c>
      <c r="N179" s="21">
        <f>IF('Data · Indices'!D179="","",IF('Data · Indices'!D179&lt;=t_FSI_1,1,IF('Data · Indices'!D179&lt;=t_FSI_2,2,3)))</f>
        <v>3</v>
      </c>
      <c r="O179" s="21">
        <f>IF('Data · Indices'!E179="","",IF('Data · Indices'!E179&lt;=t_CPI_1,3,IF('Data · Indices'!E179&lt;=t_CPI_2,2,1)))</f>
        <v>3</v>
      </c>
      <c r="P179" s="21">
        <f>IF('Data · Indices'!F179="","",IF('Data · Indices'!F179&lt;=t_GTI_1,1,IF('Data · Indices'!F179&lt;=t_GTI_2,2,3)))</f>
        <v>1</v>
      </c>
      <c r="Q179" s="21">
        <f>IF('Data · Indices'!G179="","",IF('Data · Indices'!G179&lt;t_WGI_1,3,IF('Data · Indices'!G179&lt;t_WGI_2,2,1)))</f>
        <v>2</v>
      </c>
      <c r="R179" s="21">
        <f t="shared" si="17"/>
        <v>100</v>
      </c>
      <c r="S179" s="19" t="s">
        <v>775</v>
      </c>
      <c r="T179" s="38"/>
      <c r="U179" s="39"/>
    </row>
    <row r="180" spans="1:21" x14ac:dyDescent="0.2">
      <c r="A180" s="15" t="s">
        <v>776</v>
      </c>
      <c r="B180" s="15" t="s">
        <v>777</v>
      </c>
      <c r="C180" s="35" t="s">
        <v>778</v>
      </c>
      <c r="D180" s="16" t="str">
        <f t="shared" si="12"/>
        <v>High Risk</v>
      </c>
      <c r="E180" s="30" t="str">
        <f>IF(SUM('Data · Lists'!C180:F180)&gt;0,"Blacklist — "&amp;TRIM(IF('Data · Lists'!C180=1,"FATF blacklist; ","")&amp;IF('Data · Lists'!D180=1,"UN sanctions; ","")&amp;IF('Data · Lists'!E180=1,"home-jurisdiction sanctions; ","")&amp;IF('Data · Lists'!F180=1,"internal blacklist","")),IF(SUM('Data · Lists'!G180:L180)&gt;0,"Auto-High — "&amp;TRIM(IF('Data · Lists'!G180=1,"FATF greylist; ","")&amp;IF('Data · Lists'!H180=1,"EU high-risk; ","")&amp;IF('Data · Lists'!I180=1,"EU sanctions; ","")&amp;IF('Data · Lists'!J180=1,"UK sanctions; ","")&amp;IF('Data · Lists'!K180=1,"OFAC; ","")&amp;IF('Data · Lists'!L180=1,"Canada sanctions","")),IF(J180=0,"No index data — Manual Review",IF(K180&lt;cov_min,"Coverage below minimum — Manual Review","Index-based"&amp;IF(J180=1," (single indicator, raised one level)","")&amp;IF('Data · Lists'!M180=1," + offshore floor","")))))</f>
        <v>Auto-High — FATF greylist;</v>
      </c>
      <c r="F180" s="30" t="str">
        <f t="shared" si="13"/>
        <v>EDD, enhanced ongoing monitoring, management approval to onboard or continue.</v>
      </c>
      <c r="G180" s="11"/>
      <c r="H180" s="36"/>
      <c r="I180" s="11" t="str">
        <f>IF(SUM('Data · Lists'!C180:F180)&gt;0,"Blacklist",IF(SUM('Data · Lists'!G180:L180)&gt;0,"High Risk",IF(J180=0,"Manual Review",IF(K180&lt;cov_min,"Manual Review",INDEX(Cfg_Ratings,MIN(3,MAX(IF('Data · Lists'!M180=1,off_floor,1),IF(J180=1,IF(L180&lt;band_L,1,IF(L180&lt;band_M,2,3))+1,IF(L180&lt;band_L,1,IF(L180&lt;band_M,2,3))))))))))</f>
        <v>High Risk</v>
      </c>
      <c r="J180" s="11">
        <f t="shared" si="14"/>
        <v>4</v>
      </c>
      <c r="K180" s="17">
        <f t="shared" si="15"/>
        <v>0.8</v>
      </c>
      <c r="L180" s="18">
        <f t="shared" si="16"/>
        <v>2.625</v>
      </c>
      <c r="M180" s="11">
        <f>IF('Data · Indices'!C180="","",IF('Data · Indices'!C180&lt;=t_Basel_1,1,IF('Data · Indices'!C180&lt;=t_Basel_2,2,3)))</f>
        <v>3</v>
      </c>
      <c r="N180" s="11" t="str">
        <f>IF('Data · Indices'!D180="","",IF('Data · Indices'!D180&lt;=t_FSI_1,1,IF('Data · Indices'!D180&lt;=t_FSI_2,2,3)))</f>
        <v/>
      </c>
      <c r="O180" s="11">
        <f>IF('Data · Indices'!E180="","",IF('Data · Indices'!E180&lt;=t_CPI_1,3,IF('Data · Indices'!E180&lt;=t_CPI_2,2,1)))</f>
        <v>3</v>
      </c>
      <c r="P180" s="11">
        <f>IF('Data · Indices'!F180="","",IF('Data · Indices'!F180&lt;=t_GTI_1,1,IF('Data · Indices'!F180&lt;=t_GTI_2,2,3)))</f>
        <v>1</v>
      </c>
      <c r="Q180" s="11">
        <f>IF('Data · Indices'!G180="","",IF('Data · Indices'!G180&lt;t_WGI_1,3,IF('Data · Indices'!G180&lt;t_WGI_2,2,1)))</f>
        <v>3</v>
      </c>
      <c r="R180" s="11">
        <f t="shared" si="17"/>
        <v>80</v>
      </c>
      <c r="S180" s="15" t="s">
        <v>779</v>
      </c>
      <c r="T180" s="30"/>
      <c r="U180" s="36"/>
    </row>
    <row r="181" spans="1:21" x14ac:dyDescent="0.2">
      <c r="A181" s="19" t="s">
        <v>780</v>
      </c>
      <c r="B181" s="19" t="s">
        <v>781</v>
      </c>
      <c r="C181" s="37" t="s">
        <v>782</v>
      </c>
      <c r="D181" s="20" t="str">
        <f t="shared" si="12"/>
        <v>Medium Risk</v>
      </c>
      <c r="E181" s="38" t="str">
        <f>IF(SUM('Data · Lists'!C181:F181)&gt;0,"Blacklist — "&amp;TRIM(IF('Data · Lists'!C181=1,"FATF blacklist; ","")&amp;IF('Data · Lists'!D181=1,"UN sanctions; ","")&amp;IF('Data · Lists'!E181=1,"home-jurisdiction sanctions; ","")&amp;IF('Data · Lists'!F181=1,"internal blacklist","")),IF(SUM('Data · Lists'!G181:L181)&gt;0,"Auto-High — "&amp;TRIM(IF('Data · Lists'!G181=1,"FATF greylist; ","")&amp;IF('Data · Lists'!H181=1,"EU high-risk; ","")&amp;IF('Data · Lists'!I181=1,"EU sanctions; ","")&amp;IF('Data · Lists'!J181=1,"UK sanctions; ","")&amp;IF('Data · Lists'!K181=1,"OFAC; ","")&amp;IF('Data · Lists'!L181=1,"Canada sanctions","")),IF(J181=0,"No index data — Manual Review",IF(K181&lt;cov_min,"Coverage below minimum — Manual Review","Index-based"&amp;IF(J181=1," (single indicator, raised one level)","")&amp;IF('Data · Lists'!M181=1," + offshore floor","")))))</f>
        <v>Index-based</v>
      </c>
      <c r="F181" s="38" t="str">
        <f t="shared" si="13"/>
        <v>Standard CDD with awareness of contextual factors.</v>
      </c>
      <c r="G181" s="21"/>
      <c r="H181" s="39"/>
      <c r="I181" s="21" t="str">
        <f>IF(SUM('Data · Lists'!C181:F181)&gt;0,"Blacklist",IF(SUM('Data · Lists'!G181:L181)&gt;0,"High Risk",IF(J181=0,"Manual Review",IF(K181&lt;cov_min,"Manual Review",INDEX(Cfg_Ratings,MIN(3,MAX(IF('Data · Lists'!M181=1,off_floor,1),IF(J181=1,IF(L181&lt;band_L,1,IF(L181&lt;band_M,2,3))+1,IF(L181&lt;band_L,1,IF(L181&lt;band_M,2,3))))))))))</f>
        <v>Medium Risk</v>
      </c>
      <c r="J181" s="21">
        <f t="shared" si="14"/>
        <v>5</v>
      </c>
      <c r="K181" s="22">
        <f t="shared" si="15"/>
        <v>1</v>
      </c>
      <c r="L181" s="23">
        <f t="shared" si="16"/>
        <v>1.8</v>
      </c>
      <c r="M181" s="21">
        <f>IF('Data · Indices'!C181="","",IF('Data · Indices'!C181&lt;=t_Basel_1,1,IF('Data · Indices'!C181&lt;=t_Basel_2,2,3)))</f>
        <v>2</v>
      </c>
      <c r="N181" s="21">
        <f>IF('Data · Indices'!D181="","",IF('Data · Indices'!D181&lt;=t_FSI_1,1,IF('Data · Indices'!D181&lt;=t_FSI_2,2,3)))</f>
        <v>1</v>
      </c>
      <c r="O181" s="21">
        <f>IF('Data · Indices'!E181="","",IF('Data · Indices'!E181&lt;=t_CPI_1,3,IF('Data · Indices'!E181&lt;=t_CPI_2,2,1)))</f>
        <v>3</v>
      </c>
      <c r="P181" s="21">
        <f>IF('Data · Indices'!F181="","",IF('Data · Indices'!F181&lt;=t_GTI_1,1,IF('Data · Indices'!F181&lt;=t_GTI_2,2,3)))</f>
        <v>1</v>
      </c>
      <c r="Q181" s="21">
        <f>IF('Data · Indices'!G181="","",IF('Data · Indices'!G181&lt;t_WGI_1,3,IF('Data · Indices'!G181&lt;t_WGI_2,2,1)))</f>
        <v>2</v>
      </c>
      <c r="R181" s="21">
        <f t="shared" si="17"/>
        <v>100</v>
      </c>
      <c r="S181" s="19" t="s">
        <v>783</v>
      </c>
      <c r="T181" s="38"/>
      <c r="U181" s="39"/>
    </row>
    <row r="182" spans="1:21" x14ac:dyDescent="0.2">
      <c r="A182" s="15" t="s">
        <v>784</v>
      </c>
      <c r="B182" s="15" t="s">
        <v>785</v>
      </c>
      <c r="C182" s="35" t="s">
        <v>786</v>
      </c>
      <c r="D182" s="16" t="str">
        <f t="shared" si="12"/>
        <v>Medium Risk</v>
      </c>
      <c r="E182" s="30" t="str">
        <f>IF(SUM('Data · Lists'!C182:F182)&gt;0,"Blacklist — "&amp;TRIM(IF('Data · Lists'!C182=1,"FATF blacklist; ","")&amp;IF('Data · Lists'!D182=1,"UN sanctions; ","")&amp;IF('Data · Lists'!E182=1,"home-jurisdiction sanctions; ","")&amp;IF('Data · Lists'!F182=1,"internal blacklist","")),IF(SUM('Data · Lists'!G182:L182)&gt;0,"Auto-High — "&amp;TRIM(IF('Data · Lists'!G182=1,"FATF greylist; ","")&amp;IF('Data · Lists'!H182=1,"EU high-risk; ","")&amp;IF('Data · Lists'!I182=1,"EU sanctions; ","")&amp;IF('Data · Lists'!J182=1,"UK sanctions; ","")&amp;IF('Data · Lists'!K182=1,"OFAC; ","")&amp;IF('Data · Lists'!L182=1,"Canada sanctions","")),IF(J182=0,"No index data — Manual Review",IF(K182&lt;cov_min,"Coverage below minimum — Manual Review","Index-based"&amp;IF(J182=1," (single indicator, raised one level)","")&amp;IF('Data · Lists'!M182=1," + offshore floor","")))))</f>
        <v>Index-based</v>
      </c>
      <c r="F182" s="30" t="str">
        <f t="shared" si="13"/>
        <v>Standard CDD with awareness of contextual factors.</v>
      </c>
      <c r="G182" s="11"/>
      <c r="H182" s="36"/>
      <c r="I182" s="11" t="str">
        <f>IF(SUM('Data · Lists'!C182:F182)&gt;0,"Blacklist",IF(SUM('Data · Lists'!G182:L182)&gt;0,"High Risk",IF(J182=0,"Manual Review",IF(K182&lt;cov_min,"Manual Review",INDEX(Cfg_Ratings,MIN(3,MAX(IF('Data · Lists'!M182=1,off_floor,1),IF(J182=1,IF(L182&lt;band_L,1,IF(L182&lt;band_M,2,3))+1,IF(L182&lt;band_L,1,IF(L182&lt;band_M,2,3))))))))))</f>
        <v>Medium Risk</v>
      </c>
      <c r="J182" s="11">
        <f t="shared" si="14"/>
        <v>5</v>
      </c>
      <c r="K182" s="17">
        <f t="shared" si="15"/>
        <v>1</v>
      </c>
      <c r="L182" s="18">
        <f t="shared" si="16"/>
        <v>1.9</v>
      </c>
      <c r="M182" s="11">
        <f>IF('Data · Indices'!C182="","",IF('Data · Indices'!C182&lt;=t_Basel_1,1,IF('Data · Indices'!C182&lt;=t_Basel_2,2,3)))</f>
        <v>2</v>
      </c>
      <c r="N182" s="11">
        <f>IF('Data · Indices'!D182="","",IF('Data · Indices'!D182&lt;=t_FSI_1,1,IF('Data · Indices'!D182&lt;=t_FSI_2,2,3)))</f>
        <v>1</v>
      </c>
      <c r="O182" s="11">
        <f>IF('Data · Indices'!E182="","",IF('Data · Indices'!E182&lt;=t_CPI_1,3,IF('Data · Indices'!E182&lt;=t_CPI_2,2,1)))</f>
        <v>3</v>
      </c>
      <c r="P182" s="11">
        <f>IF('Data · Indices'!F182="","",IF('Data · Indices'!F182&lt;=t_GTI_1,1,IF('Data · Indices'!F182&lt;=t_GTI_2,2,3)))</f>
        <v>1</v>
      </c>
      <c r="Q182" s="11">
        <f>IF('Data · Indices'!G182="","",IF('Data · Indices'!G182&lt;t_WGI_1,3,IF('Data · Indices'!G182&lt;t_WGI_2,2,1)))</f>
        <v>3</v>
      </c>
      <c r="R182" s="11">
        <f t="shared" si="17"/>
        <v>100</v>
      </c>
      <c r="S182" s="15" t="s">
        <v>787</v>
      </c>
      <c r="T182" s="30"/>
      <c r="U182" s="36"/>
    </row>
    <row r="183" spans="1:21" x14ac:dyDescent="0.2">
      <c r="A183" s="19" t="s">
        <v>788</v>
      </c>
      <c r="B183" s="19" t="s">
        <v>789</v>
      </c>
      <c r="C183" s="37" t="s">
        <v>790</v>
      </c>
      <c r="D183" s="20" t="str">
        <f t="shared" si="12"/>
        <v>High Risk</v>
      </c>
      <c r="E183" s="38" t="str">
        <f>IF(SUM('Data · Lists'!C183:F183)&gt;0,"Blacklist — "&amp;TRIM(IF('Data · Lists'!C183=1,"FATF blacklist; ","")&amp;IF('Data · Lists'!D183=1,"UN sanctions; ","")&amp;IF('Data · Lists'!E183=1,"home-jurisdiction sanctions; ","")&amp;IF('Data · Lists'!F183=1,"internal blacklist","")),IF(SUM('Data · Lists'!G183:L183)&gt;0,"Auto-High — "&amp;TRIM(IF('Data · Lists'!G183=1,"FATF greylist; ","")&amp;IF('Data · Lists'!H183=1,"EU high-risk; ","")&amp;IF('Data · Lists'!I183=1,"EU sanctions; ","")&amp;IF('Data · Lists'!J183=1,"UK sanctions; ","")&amp;IF('Data · Lists'!K183=1,"OFAC; ","")&amp;IF('Data · Lists'!L183=1,"Canada sanctions","")),IF(J183=0,"No index data — Manual Review",IF(K183&lt;cov_min,"Coverage below minimum — Manual Review","Index-based"&amp;IF(J183=1," (single indicator, raised one level)","")&amp;IF('Data · Lists'!M183=1," + offshore floor","")))))</f>
        <v>Index-based + offshore floor</v>
      </c>
      <c r="F183" s="38" t="str">
        <f t="shared" si="13"/>
        <v>EDD, enhanced ongoing monitoring, management approval to onboard or continue.</v>
      </c>
      <c r="G183" s="21"/>
      <c r="H183" s="39"/>
      <c r="I183" s="21" t="str">
        <f>IF(SUM('Data · Lists'!C183:F183)&gt;0,"Blacklist",IF(SUM('Data · Lists'!G183:L183)&gt;0,"High Risk",IF(J183=0,"Manual Review",IF(K183&lt;cov_min,"Manual Review",INDEX(Cfg_Ratings,MIN(3,MAX(IF('Data · Lists'!M183=1,off_floor,1),IF(J183=1,IF(L183&lt;band_L,1,IF(L183&lt;band_M,2,3))+1,IF(L183&lt;band_L,1,IF(L183&lt;band_M,2,3))))))))))</f>
        <v>High Risk</v>
      </c>
      <c r="J183" s="21">
        <f t="shared" si="14"/>
        <v>5</v>
      </c>
      <c r="K183" s="22">
        <f t="shared" si="15"/>
        <v>1</v>
      </c>
      <c r="L183" s="23">
        <f t="shared" si="16"/>
        <v>2.4</v>
      </c>
      <c r="M183" s="21">
        <f>IF('Data · Indices'!C183="","",IF('Data · Indices'!C183&lt;=t_Basel_1,1,IF('Data · Indices'!C183&lt;=t_Basel_2,2,3)))</f>
        <v>2</v>
      </c>
      <c r="N183" s="21">
        <f>IF('Data · Indices'!D183="","",IF('Data · Indices'!D183&lt;=t_FSI_1,1,IF('Data · Indices'!D183&lt;=t_FSI_2,2,3)))</f>
        <v>2</v>
      </c>
      <c r="O183" s="21">
        <f>IF('Data · Indices'!E183="","",IF('Data · Indices'!E183&lt;=t_CPI_1,3,IF('Data · Indices'!E183&lt;=t_CPI_2,2,1)))</f>
        <v>3</v>
      </c>
      <c r="P183" s="21">
        <f>IF('Data · Indices'!F183="","",IF('Data · Indices'!F183&lt;=t_GTI_1,1,IF('Data · Indices'!F183&lt;=t_GTI_2,2,3)))</f>
        <v>3</v>
      </c>
      <c r="Q183" s="21">
        <f>IF('Data · Indices'!G183="","",IF('Data · Indices'!G183&lt;t_WGI_1,3,IF('Data · Indices'!G183&lt;t_WGI_2,2,1)))</f>
        <v>3</v>
      </c>
      <c r="R183" s="21">
        <f t="shared" si="17"/>
        <v>100</v>
      </c>
      <c r="S183" s="19" t="s">
        <v>791</v>
      </c>
      <c r="T183" s="38"/>
      <c r="U183" s="39"/>
    </row>
    <row r="184" spans="1:21" x14ac:dyDescent="0.2">
      <c r="A184" s="15" t="s">
        <v>792</v>
      </c>
      <c r="B184" s="15" t="s">
        <v>793</v>
      </c>
      <c r="C184" s="35" t="s">
        <v>794</v>
      </c>
      <c r="D184" s="16" t="str">
        <f t="shared" si="12"/>
        <v>Manual Review</v>
      </c>
      <c r="E184" s="30" t="str">
        <f>IF(SUM('Data · Lists'!C184:F184)&gt;0,"Blacklist — "&amp;TRIM(IF('Data · Lists'!C184=1,"FATF blacklist; ","")&amp;IF('Data · Lists'!D184=1,"UN sanctions; ","")&amp;IF('Data · Lists'!E184=1,"home-jurisdiction sanctions; ","")&amp;IF('Data · Lists'!F184=1,"internal blacklist","")),IF(SUM('Data · Lists'!G184:L184)&gt;0,"Auto-High — "&amp;TRIM(IF('Data · Lists'!G184=1,"FATF greylist; ","")&amp;IF('Data · Lists'!H184=1,"EU high-risk; ","")&amp;IF('Data · Lists'!I184=1,"EU sanctions; ","")&amp;IF('Data · Lists'!J184=1,"UK sanctions; ","")&amp;IF('Data · Lists'!K184=1,"OFAC; ","")&amp;IF('Data · Lists'!L184=1,"Canada sanctions","")),IF(J184=0,"No index data — Manual Review",IF(K184&lt;cov_min,"Coverage below minimum — Manual Review","Index-based"&amp;IF(J184=1," (single indicator, raised one level)","")&amp;IF('Data · Lists'!M184=1," + offshore floor","")))))</f>
        <v>No index data — Manual Review</v>
      </c>
      <c r="F184" s="30" t="str">
        <f t="shared" si="13"/>
        <v>No automatic rating. Compliance must determine and document the rating.</v>
      </c>
      <c r="G184" s="11"/>
      <c r="H184" s="36"/>
      <c r="I184" s="11" t="str">
        <f>IF(SUM('Data · Lists'!C184:F184)&gt;0,"Blacklist",IF(SUM('Data · Lists'!G184:L184)&gt;0,"High Risk",IF(J184=0,"Manual Review",IF(K184&lt;cov_min,"Manual Review",INDEX(Cfg_Ratings,MIN(3,MAX(IF('Data · Lists'!M184=1,off_floor,1),IF(J184=1,IF(L184&lt;band_L,1,IF(L184&lt;band_M,2,3))+1,IF(L184&lt;band_L,1,IF(L184&lt;band_M,2,3))))))))))</f>
        <v>Manual Review</v>
      </c>
      <c r="J184" s="11">
        <f t="shared" si="14"/>
        <v>0</v>
      </c>
      <c r="K184" s="17">
        <f t="shared" si="15"/>
        <v>0</v>
      </c>
      <c r="L184" s="18" t="str">
        <f t="shared" si="16"/>
        <v/>
      </c>
      <c r="M184" s="11" t="str">
        <f>IF('Data · Indices'!C184="","",IF('Data · Indices'!C184&lt;=t_Basel_1,1,IF('Data · Indices'!C184&lt;=t_Basel_2,2,3)))</f>
        <v/>
      </c>
      <c r="N184" s="11" t="str">
        <f>IF('Data · Indices'!D184="","",IF('Data · Indices'!D184&lt;=t_FSI_1,1,IF('Data · Indices'!D184&lt;=t_FSI_2,2,3)))</f>
        <v/>
      </c>
      <c r="O184" s="11" t="str">
        <f>IF('Data · Indices'!E184="","",IF('Data · Indices'!E184&lt;=t_CPI_1,3,IF('Data · Indices'!E184&lt;=t_CPI_2,2,1)))</f>
        <v/>
      </c>
      <c r="P184" s="11" t="str">
        <f>IF('Data · Indices'!F184="","",IF('Data · Indices'!F184&lt;=t_GTI_1,1,IF('Data · Indices'!F184&lt;=t_GTI_2,2,3)))</f>
        <v/>
      </c>
      <c r="Q184" s="11" t="str">
        <f>IF('Data · Indices'!G184="","",IF('Data · Indices'!G184&lt;t_WGI_1,3,IF('Data · Indices'!G184&lt;t_WGI_2,2,1)))</f>
        <v/>
      </c>
      <c r="R184" s="11">
        <f t="shared" si="17"/>
        <v>0</v>
      </c>
      <c r="S184" s="15" t="s">
        <v>795</v>
      </c>
      <c r="T184" s="30"/>
      <c r="U184" s="36"/>
    </row>
    <row r="185" spans="1:21" x14ac:dyDescent="0.2">
      <c r="A185" s="19" t="s">
        <v>796</v>
      </c>
      <c r="B185" s="19" t="s">
        <v>797</v>
      </c>
      <c r="C185" s="37" t="s">
        <v>798</v>
      </c>
      <c r="D185" s="20" t="str">
        <f t="shared" si="12"/>
        <v>Low Risk</v>
      </c>
      <c r="E185" s="38" t="str">
        <f>IF(SUM('Data · Lists'!C185:F185)&gt;0,"Blacklist — "&amp;TRIM(IF('Data · Lists'!C185=1,"FATF blacklist; ","")&amp;IF('Data · Lists'!D185=1,"UN sanctions; ","")&amp;IF('Data · Lists'!E185=1,"home-jurisdiction sanctions; ","")&amp;IF('Data · Lists'!F185=1,"internal blacklist","")),IF(SUM('Data · Lists'!G185:L185)&gt;0,"Auto-High — "&amp;TRIM(IF('Data · Lists'!G185=1,"FATF greylist; ","")&amp;IF('Data · Lists'!H185=1,"EU high-risk; ","")&amp;IF('Data · Lists'!I185=1,"EU sanctions; ","")&amp;IF('Data · Lists'!J185=1,"UK sanctions; ","")&amp;IF('Data · Lists'!K185=1,"OFAC; ","")&amp;IF('Data · Lists'!L185=1,"Canada sanctions","")),IF(J185=0,"No index data — Manual Review",IF(K185&lt;cov_min,"Coverage below minimum — Manual Review","Index-based"&amp;IF(J185=1," (single indicator, raised one level)","")&amp;IF('Data · Lists'!M185=1," + offshore floor","")))))</f>
        <v>Index-based</v>
      </c>
      <c r="F185" s="38" t="str">
        <f t="shared" si="13"/>
        <v>Simplified measures where permitted, subject to Compliance confirmation.</v>
      </c>
      <c r="G185" s="21"/>
      <c r="H185" s="39"/>
      <c r="I185" s="21" t="str">
        <f>IF(SUM('Data · Lists'!C185:F185)&gt;0,"Blacklist",IF(SUM('Data · Lists'!G185:L185)&gt;0,"High Risk",IF(J185=0,"Manual Review",IF(K185&lt;cov_min,"Manual Review",INDEX(Cfg_Ratings,MIN(3,MAX(IF('Data · Lists'!M185=1,off_floor,1),IF(J185=1,IF(L185&lt;band_L,1,IF(L185&lt;band_M,2,3))+1,IF(L185&lt;band_L,1,IF(L185&lt;band_M,2,3))))))))))</f>
        <v>Low Risk</v>
      </c>
      <c r="J185" s="21">
        <f t="shared" si="14"/>
        <v>5</v>
      </c>
      <c r="K185" s="22">
        <f t="shared" si="15"/>
        <v>1</v>
      </c>
      <c r="L185" s="23">
        <f t="shared" si="16"/>
        <v>1.65</v>
      </c>
      <c r="M185" s="21">
        <f>IF('Data · Indices'!C185="","",IF('Data · Indices'!C185&lt;=t_Basel_1,1,IF('Data · Indices'!C185&lt;=t_Basel_2,2,3)))</f>
        <v>2</v>
      </c>
      <c r="N185" s="21">
        <f>IF('Data · Indices'!D185="","",IF('Data · Indices'!D185&lt;=t_FSI_1,1,IF('Data · Indices'!D185&lt;=t_FSI_2,2,3)))</f>
        <v>1</v>
      </c>
      <c r="O185" s="21">
        <f>IF('Data · Indices'!E185="","",IF('Data · Indices'!E185&lt;=t_CPI_1,3,IF('Data · Indices'!E185&lt;=t_CPI_2,2,1)))</f>
        <v>2</v>
      </c>
      <c r="P185" s="21">
        <f>IF('Data · Indices'!F185="","",IF('Data · Indices'!F185&lt;=t_GTI_1,1,IF('Data · Indices'!F185&lt;=t_GTI_2,2,3)))</f>
        <v>1</v>
      </c>
      <c r="Q185" s="21">
        <f>IF('Data · Indices'!G185="","",IF('Data · Indices'!G185&lt;t_WGI_1,3,IF('Data · Indices'!G185&lt;t_WGI_2,2,1)))</f>
        <v>2</v>
      </c>
      <c r="R185" s="21">
        <f t="shared" si="17"/>
        <v>100</v>
      </c>
      <c r="S185" s="19" t="s">
        <v>799</v>
      </c>
      <c r="T185" s="38"/>
      <c r="U185" s="39"/>
    </row>
    <row r="186" spans="1:21" x14ac:dyDescent="0.2">
      <c r="A186" s="15" t="s">
        <v>800</v>
      </c>
      <c r="B186" s="15" t="s">
        <v>801</v>
      </c>
      <c r="C186" s="35" t="s">
        <v>802</v>
      </c>
      <c r="D186" s="16" t="str">
        <f t="shared" si="12"/>
        <v>Low Risk</v>
      </c>
      <c r="E186" s="30" t="str">
        <f>IF(SUM('Data · Lists'!C186:F186)&gt;0,"Blacklist — "&amp;TRIM(IF('Data · Lists'!C186=1,"FATF blacklist; ","")&amp;IF('Data · Lists'!D186=1,"UN sanctions; ","")&amp;IF('Data · Lists'!E186=1,"home-jurisdiction sanctions; ","")&amp;IF('Data · Lists'!F186=1,"internal blacklist","")),IF(SUM('Data · Lists'!G186:L186)&gt;0,"Auto-High — "&amp;TRIM(IF('Data · Lists'!G186=1,"FATF greylist; ","")&amp;IF('Data · Lists'!H186=1,"EU high-risk; ","")&amp;IF('Data · Lists'!I186=1,"EU sanctions; ","")&amp;IF('Data · Lists'!J186=1,"UK sanctions; ","")&amp;IF('Data · Lists'!K186=1,"OFAC; ","")&amp;IF('Data · Lists'!L186=1,"Canada sanctions","")),IF(J186=0,"No index data — Manual Review",IF(K186&lt;cov_min,"Coverage below minimum — Manual Review","Index-based"&amp;IF(J186=1," (single indicator, raised one level)","")&amp;IF('Data · Lists'!M186=1," + offshore floor","")))))</f>
        <v>Index-based</v>
      </c>
      <c r="F186" s="30" t="str">
        <f t="shared" si="13"/>
        <v>Simplified measures where permitted, subject to Compliance confirmation.</v>
      </c>
      <c r="G186" s="11"/>
      <c r="H186" s="36"/>
      <c r="I186" s="11" t="str">
        <f>IF(SUM('Data · Lists'!C186:F186)&gt;0,"Blacklist",IF(SUM('Data · Lists'!G186:L186)&gt;0,"High Risk",IF(J186=0,"Manual Review",IF(K186&lt;cov_min,"Manual Review",INDEX(Cfg_Ratings,MIN(3,MAX(IF('Data · Lists'!M186=1,off_floor,1),IF(J186=1,IF(L186&lt;band_L,1,IF(L186&lt;band_M,2,3))+1,IF(L186&lt;band_L,1,IF(L186&lt;band_M,2,3))))))))))</f>
        <v>Low Risk</v>
      </c>
      <c r="J186" s="11">
        <f t="shared" si="14"/>
        <v>5</v>
      </c>
      <c r="K186" s="17">
        <f t="shared" si="15"/>
        <v>1</v>
      </c>
      <c r="L186" s="18">
        <f t="shared" si="16"/>
        <v>1.25</v>
      </c>
      <c r="M186" s="11">
        <f>IF('Data · Indices'!C186="","",IF('Data · Indices'!C186&lt;=t_Basel_1,1,IF('Data · Indices'!C186&lt;=t_Basel_2,2,3)))</f>
        <v>1</v>
      </c>
      <c r="N186" s="11">
        <f>IF('Data · Indices'!D186="","",IF('Data · Indices'!D186&lt;=t_FSI_1,1,IF('Data · Indices'!D186&lt;=t_FSI_2,2,3)))</f>
        <v>1</v>
      </c>
      <c r="O186" s="11">
        <f>IF('Data · Indices'!E186="","",IF('Data · Indices'!E186&lt;=t_CPI_1,3,IF('Data · Indices'!E186&lt;=t_CPI_2,2,1)))</f>
        <v>2</v>
      </c>
      <c r="P186" s="11">
        <f>IF('Data · Indices'!F186="","",IF('Data · Indices'!F186&lt;=t_GTI_1,1,IF('Data · Indices'!F186&lt;=t_GTI_2,2,3)))</f>
        <v>1</v>
      </c>
      <c r="Q186" s="11">
        <f>IF('Data · Indices'!G186="","",IF('Data · Indices'!G186&lt;t_WGI_1,3,IF('Data · Indices'!G186&lt;t_WGI_2,2,1)))</f>
        <v>2</v>
      </c>
      <c r="R186" s="11">
        <f t="shared" si="17"/>
        <v>100</v>
      </c>
      <c r="S186" s="15" t="s">
        <v>803</v>
      </c>
      <c r="T186" s="30"/>
      <c r="U186" s="36"/>
    </row>
    <row r="187" spans="1:21" x14ac:dyDescent="0.2">
      <c r="A187" s="19" t="s">
        <v>804</v>
      </c>
      <c r="B187" s="19" t="s">
        <v>805</v>
      </c>
      <c r="C187" s="37" t="s">
        <v>806</v>
      </c>
      <c r="D187" s="20" t="str">
        <f t="shared" si="12"/>
        <v>Manual Review</v>
      </c>
      <c r="E187" s="38" t="str">
        <f>IF(SUM('Data · Lists'!C187:F187)&gt;0,"Blacklist — "&amp;TRIM(IF('Data · Lists'!C187=1,"FATF blacklist; ","")&amp;IF('Data · Lists'!D187=1,"UN sanctions; ","")&amp;IF('Data · Lists'!E187=1,"home-jurisdiction sanctions; ","")&amp;IF('Data · Lists'!F187=1,"internal blacklist","")),IF(SUM('Data · Lists'!G187:L187)&gt;0,"Auto-High — "&amp;TRIM(IF('Data · Lists'!G187=1,"FATF greylist; ","")&amp;IF('Data · Lists'!H187=1,"EU high-risk; ","")&amp;IF('Data · Lists'!I187=1,"EU sanctions; ","")&amp;IF('Data · Lists'!J187=1,"UK sanctions; ","")&amp;IF('Data · Lists'!K187=1,"OFAC; ","")&amp;IF('Data · Lists'!L187=1,"Canada sanctions","")),IF(J187=0,"No index data — Manual Review",IF(K187&lt;cov_min,"Coverage below minimum — Manual Review","Index-based"&amp;IF(J187=1," (single indicator, raised one level)","")&amp;IF('Data · Lists'!M187=1," + offshore floor","")))))</f>
        <v>Coverage below minimum — Manual Review</v>
      </c>
      <c r="F187" s="38" t="str">
        <f t="shared" si="13"/>
        <v>No automatic rating. Compliance must determine and document the rating.</v>
      </c>
      <c r="G187" s="21"/>
      <c r="H187" s="39"/>
      <c r="I187" s="21" t="str">
        <f>IF(SUM('Data · Lists'!C187:F187)&gt;0,"Blacklist",IF(SUM('Data · Lists'!G187:L187)&gt;0,"High Risk",IF(J187=0,"Manual Review",IF(K187&lt;cov_min,"Manual Review",INDEX(Cfg_Ratings,MIN(3,MAX(IF('Data · Lists'!M187=1,off_floor,1),IF(J187=1,IF(L187&lt;band_L,1,IF(L187&lt;band_M,2,3))+1,IF(L187&lt;band_L,1,IF(L187&lt;band_M,2,3))))))))))</f>
        <v>Manual Review</v>
      </c>
      <c r="J187" s="21">
        <f t="shared" si="14"/>
        <v>2</v>
      </c>
      <c r="K187" s="22">
        <f t="shared" si="15"/>
        <v>0.3</v>
      </c>
      <c r="L187" s="23">
        <f t="shared" si="16"/>
        <v>2.6666666666666665</v>
      </c>
      <c r="M187" s="21" t="str">
        <f>IF('Data · Indices'!C187="","",IF('Data · Indices'!C187&lt;=t_Basel_1,1,IF('Data · Indices'!C187&lt;=t_Basel_2,2,3)))</f>
        <v/>
      </c>
      <c r="N187" s="21">
        <f>IF('Data · Indices'!D187="","",IF('Data · Indices'!D187&lt;=t_FSI_1,1,IF('Data · Indices'!D187&lt;=t_FSI_2,2,3)))</f>
        <v>3</v>
      </c>
      <c r="O187" s="21" t="str">
        <f>IF('Data · Indices'!E187="","",IF('Data · Indices'!E187&lt;=t_CPI_1,3,IF('Data · Indices'!E187&lt;=t_CPI_2,2,1)))</f>
        <v/>
      </c>
      <c r="P187" s="21" t="str">
        <f>IF('Data · Indices'!F187="","",IF('Data · Indices'!F187&lt;=t_GTI_1,1,IF('Data · Indices'!F187&lt;=t_GTI_2,2,3)))</f>
        <v/>
      </c>
      <c r="Q187" s="21">
        <f>IF('Data · Indices'!G187="","",IF('Data · Indices'!G187&lt;t_WGI_1,3,IF('Data · Indices'!G187&lt;t_WGI_2,2,1)))</f>
        <v>2</v>
      </c>
      <c r="R187" s="21">
        <f t="shared" si="17"/>
        <v>30</v>
      </c>
      <c r="S187" s="19" t="s">
        <v>807</v>
      </c>
      <c r="T187" s="38"/>
      <c r="U187" s="39"/>
    </row>
    <row r="188" spans="1:21" x14ac:dyDescent="0.2">
      <c r="A188" s="15" t="s">
        <v>808</v>
      </c>
      <c r="B188" s="15" t="s">
        <v>809</v>
      </c>
      <c r="C188" s="35" t="s">
        <v>810</v>
      </c>
      <c r="D188" s="16" t="str">
        <f t="shared" si="12"/>
        <v>Medium Risk</v>
      </c>
      <c r="E188" s="30" t="str">
        <f>IF(SUM('Data · Lists'!C188:F188)&gt;0,"Blacklist — "&amp;TRIM(IF('Data · Lists'!C188=1,"FATF blacklist; ","")&amp;IF('Data · Lists'!D188=1,"UN sanctions; ","")&amp;IF('Data · Lists'!E188=1,"home-jurisdiction sanctions; ","")&amp;IF('Data · Lists'!F188=1,"internal blacklist","")),IF(SUM('Data · Lists'!G188:L188)&gt;0,"Auto-High — "&amp;TRIM(IF('Data · Lists'!G188=1,"FATF greylist; ","")&amp;IF('Data · Lists'!H188=1,"EU high-risk; ","")&amp;IF('Data · Lists'!I188=1,"EU sanctions; ","")&amp;IF('Data · Lists'!J188=1,"UK sanctions; ","")&amp;IF('Data · Lists'!K188=1,"OFAC; ","")&amp;IF('Data · Lists'!L188=1,"Canada sanctions","")),IF(J188=0,"No index data — Manual Review",IF(K188&lt;cov_min,"Coverage below minimum — Manual Review","Index-based"&amp;IF(J188=1," (single indicator, raised one level)","")&amp;IF('Data · Lists'!M188=1," + offshore floor","")))))</f>
        <v>Index-based</v>
      </c>
      <c r="F188" s="30" t="str">
        <f t="shared" si="13"/>
        <v>Standard CDD with awareness of contextual factors.</v>
      </c>
      <c r="G188" s="11"/>
      <c r="H188" s="36"/>
      <c r="I188" s="11" t="str">
        <f>IF(SUM('Data · Lists'!C188:F188)&gt;0,"Blacklist",IF(SUM('Data · Lists'!G188:L188)&gt;0,"High Risk",IF(J188=0,"Manual Review",IF(K188&lt;cov_min,"Manual Review",INDEX(Cfg_Ratings,MIN(3,MAX(IF('Data · Lists'!M188=1,off_floor,1),IF(J188=1,IF(L188&lt;band_L,1,IF(L188&lt;band_M,2,3))+1,IF(L188&lt;band_L,1,IF(L188&lt;band_M,2,3))))))))))</f>
        <v>Medium Risk</v>
      </c>
      <c r="J188" s="11">
        <f t="shared" si="14"/>
        <v>5</v>
      </c>
      <c r="K188" s="17">
        <f t="shared" si="15"/>
        <v>1</v>
      </c>
      <c r="L188" s="18">
        <f t="shared" si="16"/>
        <v>1.95</v>
      </c>
      <c r="M188" s="11">
        <f>IF('Data · Indices'!C188="","",IF('Data · Indices'!C188&lt;=t_Basel_1,1,IF('Data · Indices'!C188&lt;=t_Basel_2,2,3)))</f>
        <v>2</v>
      </c>
      <c r="N188" s="11">
        <f>IF('Data · Indices'!D188="","",IF('Data · Indices'!D188&lt;=t_FSI_1,1,IF('Data · Indices'!D188&lt;=t_FSI_2,2,3)))</f>
        <v>3</v>
      </c>
      <c r="O188" s="11">
        <f>IF('Data · Indices'!E188="","",IF('Data · Indices'!E188&lt;=t_CPI_1,3,IF('Data · Indices'!E188&lt;=t_CPI_2,2,1)))</f>
        <v>2</v>
      </c>
      <c r="P188" s="11">
        <f>IF('Data · Indices'!F188="","",IF('Data · Indices'!F188&lt;=t_GTI_1,1,IF('Data · Indices'!F188&lt;=t_GTI_2,2,3)))</f>
        <v>1</v>
      </c>
      <c r="Q188" s="11">
        <f>IF('Data · Indices'!G188="","",IF('Data · Indices'!G188&lt;t_WGI_1,3,IF('Data · Indices'!G188&lt;t_WGI_2,2,1)))</f>
        <v>1</v>
      </c>
      <c r="R188" s="11">
        <f t="shared" si="17"/>
        <v>100</v>
      </c>
      <c r="S188" s="15" t="s">
        <v>811</v>
      </c>
      <c r="T188" s="30"/>
      <c r="U188" s="36"/>
    </row>
    <row r="189" spans="1:21" x14ac:dyDescent="0.2">
      <c r="A189" s="19" t="s">
        <v>812</v>
      </c>
      <c r="B189" s="19" t="s">
        <v>813</v>
      </c>
      <c r="C189" s="37" t="s">
        <v>814</v>
      </c>
      <c r="D189" s="20" t="str">
        <f t="shared" si="12"/>
        <v>Low Risk</v>
      </c>
      <c r="E189" s="38" t="str">
        <f>IF(SUM('Data · Lists'!C189:F189)&gt;0,"Blacklist — "&amp;TRIM(IF('Data · Lists'!C189=1,"FATF blacklist; ","")&amp;IF('Data · Lists'!D189=1,"UN sanctions; ","")&amp;IF('Data · Lists'!E189=1,"home-jurisdiction sanctions; ","")&amp;IF('Data · Lists'!F189=1,"internal blacklist","")),IF(SUM('Data · Lists'!G189:L189)&gt;0,"Auto-High — "&amp;TRIM(IF('Data · Lists'!G189=1,"FATF greylist; ","")&amp;IF('Data · Lists'!H189=1,"EU high-risk; ","")&amp;IF('Data · Lists'!I189=1,"EU sanctions; ","")&amp;IF('Data · Lists'!J189=1,"UK sanctions; ","")&amp;IF('Data · Lists'!K189=1,"OFAC; ","")&amp;IF('Data · Lists'!L189=1,"Canada sanctions","")),IF(J189=0,"No index data — Manual Review",IF(K189&lt;cov_min,"Coverage below minimum — Manual Review","Index-based"&amp;IF(J189=1," (single indicator, raised one level)","")&amp;IF('Data · Lists'!M189=1," + offshore floor","")))))</f>
        <v>Index-based</v>
      </c>
      <c r="F189" s="38" t="str">
        <f t="shared" si="13"/>
        <v>Simplified measures where permitted, subject to Compliance confirmation.</v>
      </c>
      <c r="G189" s="21"/>
      <c r="H189" s="39"/>
      <c r="I189" s="21" t="str">
        <f>IF(SUM('Data · Lists'!C189:F189)&gt;0,"Blacklist",IF(SUM('Data · Lists'!G189:L189)&gt;0,"High Risk",IF(J189=0,"Manual Review",IF(K189&lt;cov_min,"Manual Review",INDEX(Cfg_Ratings,MIN(3,MAX(IF('Data · Lists'!M189=1,off_floor,1),IF(J189=1,IF(L189&lt;band_L,1,IF(L189&lt;band_M,2,3))+1,IF(L189&lt;band_L,1,IF(L189&lt;band_M,2,3))))))))))</f>
        <v>Low Risk</v>
      </c>
      <c r="J189" s="21">
        <f t="shared" si="14"/>
        <v>5</v>
      </c>
      <c r="K189" s="22">
        <f t="shared" si="15"/>
        <v>1</v>
      </c>
      <c r="L189" s="23">
        <f t="shared" si="16"/>
        <v>1.65</v>
      </c>
      <c r="M189" s="21">
        <f>IF('Data · Indices'!C189="","",IF('Data · Indices'!C189&lt;=t_Basel_1,1,IF('Data · Indices'!C189&lt;=t_Basel_2,2,3)))</f>
        <v>2</v>
      </c>
      <c r="N189" s="21">
        <f>IF('Data · Indices'!D189="","",IF('Data · Indices'!D189&lt;=t_FSI_1,1,IF('Data · Indices'!D189&lt;=t_FSI_2,2,3)))</f>
        <v>1</v>
      </c>
      <c r="O189" s="21">
        <f>IF('Data · Indices'!E189="","",IF('Data · Indices'!E189&lt;=t_CPI_1,3,IF('Data · Indices'!E189&lt;=t_CPI_2,2,1)))</f>
        <v>2</v>
      </c>
      <c r="P189" s="21">
        <f>IF('Data · Indices'!F189="","",IF('Data · Indices'!F189&lt;=t_GTI_1,1,IF('Data · Indices'!F189&lt;=t_GTI_2,2,3)))</f>
        <v>1</v>
      </c>
      <c r="Q189" s="21">
        <f>IF('Data · Indices'!G189="","",IF('Data · Indices'!G189&lt;t_WGI_1,3,IF('Data · Indices'!G189&lt;t_WGI_2,2,1)))</f>
        <v>2</v>
      </c>
      <c r="R189" s="21">
        <f t="shared" si="17"/>
        <v>100</v>
      </c>
      <c r="S189" s="19" t="s">
        <v>815</v>
      </c>
      <c r="T189" s="38"/>
      <c r="U189" s="39"/>
    </row>
    <row r="190" spans="1:21" x14ac:dyDescent="0.2">
      <c r="A190" s="15" t="s">
        <v>816</v>
      </c>
      <c r="B190" s="15" t="s">
        <v>817</v>
      </c>
      <c r="C190" s="35" t="s">
        <v>818</v>
      </c>
      <c r="D190" s="16" t="str">
        <f t="shared" si="12"/>
        <v>High Risk</v>
      </c>
      <c r="E190" s="30" t="str">
        <f>IF(SUM('Data · Lists'!C190:F190)&gt;0,"Blacklist — "&amp;TRIM(IF('Data · Lists'!C190=1,"FATF blacklist; ","")&amp;IF('Data · Lists'!D190=1,"UN sanctions; ","")&amp;IF('Data · Lists'!E190=1,"home-jurisdiction sanctions; ","")&amp;IF('Data · Lists'!F190=1,"internal blacklist","")),IF(SUM('Data · Lists'!G190:L190)&gt;0,"Auto-High — "&amp;TRIM(IF('Data · Lists'!G190=1,"FATF greylist; ","")&amp;IF('Data · Lists'!H190=1,"EU high-risk; ","")&amp;IF('Data · Lists'!I190=1,"EU sanctions; ","")&amp;IF('Data · Lists'!J190=1,"UK sanctions; ","")&amp;IF('Data · Lists'!K190=1,"OFAC; ","")&amp;IF('Data · Lists'!L190=1,"Canada sanctions","")),IF(J190=0,"No index data — Manual Review",IF(K190&lt;cov_min,"Coverage below minimum — Manual Review","Index-based"&amp;IF(J190=1," (single indicator, raised one level)","")&amp;IF('Data · Lists'!M190=1," + offshore floor","")))))</f>
        <v>Auto-High — EU high-risk; EU sanctions; UK sanctions; OFAC; Canada sanctions</v>
      </c>
      <c r="F190" s="30" t="str">
        <f t="shared" si="13"/>
        <v>EDD, enhanced ongoing monitoring, management approval to onboard or continue.</v>
      </c>
      <c r="G190" s="11"/>
      <c r="H190" s="36"/>
      <c r="I190" s="11" t="str">
        <f>IF(SUM('Data · Lists'!C190:F190)&gt;0,"Blacklist",IF(SUM('Data · Lists'!G190:L190)&gt;0,"High Risk",IF(J190=0,"Manual Review",IF(K190&lt;cov_min,"Manual Review",INDEX(Cfg_Ratings,MIN(3,MAX(IF('Data · Lists'!M190=1,off_floor,1),IF(J190=1,IF(L190&lt;band_L,1,IF(L190&lt;band_M,2,3))+1,IF(L190&lt;band_L,1,IF(L190&lt;band_M,2,3))))))))))</f>
        <v>High Risk</v>
      </c>
      <c r="J190" s="11">
        <f t="shared" si="14"/>
        <v>4</v>
      </c>
      <c r="K190" s="17">
        <f t="shared" si="15"/>
        <v>0.6</v>
      </c>
      <c r="L190" s="18">
        <f t="shared" si="16"/>
        <v>2.6666666666666665</v>
      </c>
      <c r="M190" s="11" t="str">
        <f>IF('Data · Indices'!C190="","",IF('Data · Indices'!C190&lt;=t_Basel_1,1,IF('Data · Indices'!C190&lt;=t_Basel_2,2,3)))</f>
        <v/>
      </c>
      <c r="N190" s="11">
        <f>IF('Data · Indices'!D190="","",IF('Data · Indices'!D190&lt;=t_FSI_1,1,IF('Data · Indices'!D190&lt;=t_FSI_2,2,3)))</f>
        <v>2</v>
      </c>
      <c r="O190" s="11">
        <f>IF('Data · Indices'!E190="","",IF('Data · Indices'!E190&lt;=t_CPI_1,3,IF('Data · Indices'!E190&lt;=t_CPI_2,2,1)))</f>
        <v>3</v>
      </c>
      <c r="P190" s="11">
        <f>IF('Data · Indices'!F190="","",IF('Data · Indices'!F190&lt;=t_GTI_1,1,IF('Data · Indices'!F190&lt;=t_GTI_2,2,3)))</f>
        <v>3</v>
      </c>
      <c r="Q190" s="11">
        <f>IF('Data · Indices'!G190="","",IF('Data · Indices'!G190&lt;t_WGI_1,3,IF('Data · Indices'!G190&lt;t_WGI_2,2,1)))</f>
        <v>3</v>
      </c>
      <c r="R190" s="11">
        <f t="shared" si="17"/>
        <v>60</v>
      </c>
      <c r="S190" s="15" t="s">
        <v>819</v>
      </c>
      <c r="T190" s="30"/>
      <c r="U190" s="36"/>
    </row>
    <row r="191" spans="1:21" x14ac:dyDescent="0.2">
      <c r="A191" s="19" t="s">
        <v>820</v>
      </c>
      <c r="B191" s="19" t="s">
        <v>821</v>
      </c>
      <c r="C191" s="37" t="s">
        <v>822</v>
      </c>
      <c r="D191" s="20" t="str">
        <f t="shared" si="12"/>
        <v>Low Risk</v>
      </c>
      <c r="E191" s="38" t="str">
        <f>IF(SUM('Data · Lists'!C191:F191)&gt;0,"Blacklist — "&amp;TRIM(IF('Data · Lists'!C191=1,"FATF blacklist; ","")&amp;IF('Data · Lists'!D191=1,"UN sanctions; ","")&amp;IF('Data · Lists'!E191=1,"home-jurisdiction sanctions; ","")&amp;IF('Data · Lists'!F191=1,"internal blacklist","")),IF(SUM('Data · Lists'!G191:L191)&gt;0,"Auto-High — "&amp;TRIM(IF('Data · Lists'!G191=1,"FATF greylist; ","")&amp;IF('Data · Lists'!H191=1,"EU high-risk; ","")&amp;IF('Data · Lists'!I191=1,"EU sanctions; ","")&amp;IF('Data · Lists'!J191=1,"UK sanctions; ","")&amp;IF('Data · Lists'!K191=1,"OFAC; ","")&amp;IF('Data · Lists'!L191=1,"Canada sanctions","")),IF(J191=0,"No index data — Manual Review",IF(K191&lt;cov_min,"Coverage below minimum — Manual Review","Index-based"&amp;IF(J191=1," (single indicator, raised one level)","")&amp;IF('Data · Lists'!M191=1," + offshore floor","")))))</f>
        <v>Index-based</v>
      </c>
      <c r="F191" s="38" t="str">
        <f t="shared" si="13"/>
        <v>Simplified measures where permitted, subject to Compliance confirmation.</v>
      </c>
      <c r="G191" s="21"/>
      <c r="H191" s="39"/>
      <c r="I191" s="21" t="str">
        <f>IF(SUM('Data · Lists'!C191:F191)&gt;0,"Blacklist",IF(SUM('Data · Lists'!G191:L191)&gt;0,"High Risk",IF(J191=0,"Manual Review",IF(K191&lt;cov_min,"Manual Review",INDEX(Cfg_Ratings,MIN(3,MAX(IF('Data · Lists'!M191=1,off_floor,1),IF(J191=1,IF(L191&lt;band_L,1,IF(L191&lt;band_M,2,3))+1,IF(L191&lt;band_L,1,IF(L191&lt;band_M,2,3))))))))))</f>
        <v>Low Risk</v>
      </c>
      <c r="J191" s="21">
        <f t="shared" si="14"/>
        <v>5</v>
      </c>
      <c r="K191" s="22">
        <f t="shared" si="15"/>
        <v>1</v>
      </c>
      <c r="L191" s="23">
        <f t="shared" si="16"/>
        <v>1.65</v>
      </c>
      <c r="M191" s="21">
        <f>IF('Data · Indices'!C191="","",IF('Data · Indices'!C191&lt;=t_Basel_1,1,IF('Data · Indices'!C191&lt;=t_Basel_2,2,3)))</f>
        <v>2</v>
      </c>
      <c r="N191" s="21">
        <f>IF('Data · Indices'!D191="","",IF('Data · Indices'!D191&lt;=t_FSI_1,1,IF('Data · Indices'!D191&lt;=t_FSI_2,2,3)))</f>
        <v>1</v>
      </c>
      <c r="O191" s="21">
        <f>IF('Data · Indices'!E191="","",IF('Data · Indices'!E191&lt;=t_CPI_1,3,IF('Data · Indices'!E191&lt;=t_CPI_2,2,1)))</f>
        <v>2</v>
      </c>
      <c r="P191" s="21">
        <f>IF('Data · Indices'!F191="","",IF('Data · Indices'!F191&lt;=t_GTI_1,1,IF('Data · Indices'!F191&lt;=t_GTI_2,2,3)))</f>
        <v>1</v>
      </c>
      <c r="Q191" s="21">
        <f>IF('Data · Indices'!G191="","",IF('Data · Indices'!G191&lt;t_WGI_1,3,IF('Data · Indices'!G191&lt;t_WGI_2,2,1)))</f>
        <v>2</v>
      </c>
      <c r="R191" s="21">
        <f t="shared" si="17"/>
        <v>100</v>
      </c>
      <c r="S191" s="19" t="s">
        <v>823</v>
      </c>
      <c r="T191" s="38"/>
      <c r="U191" s="39"/>
    </row>
    <row r="192" spans="1:21" x14ac:dyDescent="0.2">
      <c r="A192" s="15" t="s">
        <v>824</v>
      </c>
      <c r="B192" s="15" t="s">
        <v>825</v>
      </c>
      <c r="C192" s="35" t="s">
        <v>826</v>
      </c>
      <c r="D192" s="16" t="str">
        <f t="shared" si="12"/>
        <v>Manual Review</v>
      </c>
      <c r="E192" s="30" t="str">
        <f>IF(SUM('Data · Lists'!C192:F192)&gt;0,"Blacklist — "&amp;TRIM(IF('Data · Lists'!C192=1,"FATF blacklist; ","")&amp;IF('Data · Lists'!D192=1,"UN sanctions; ","")&amp;IF('Data · Lists'!E192=1,"home-jurisdiction sanctions; ","")&amp;IF('Data · Lists'!F192=1,"internal blacklist","")),IF(SUM('Data · Lists'!G192:L192)&gt;0,"Auto-High — "&amp;TRIM(IF('Data · Lists'!G192=1,"FATF greylist; ","")&amp;IF('Data · Lists'!H192=1,"EU high-risk; ","")&amp;IF('Data · Lists'!I192=1,"EU sanctions; ","")&amp;IF('Data · Lists'!J192=1,"UK sanctions; ","")&amp;IF('Data · Lists'!K192=1,"OFAC; ","")&amp;IF('Data · Lists'!L192=1,"Canada sanctions","")),IF(J192=0,"No index data — Manual Review",IF(K192&lt;cov_min,"Coverage below minimum — Manual Review","Index-based"&amp;IF(J192=1," (single indicator, raised one level)","")&amp;IF('Data · Lists'!M192=1," + offshore floor","")))))</f>
        <v>Coverage below minimum — Manual Review</v>
      </c>
      <c r="F192" s="30" t="str">
        <f t="shared" si="13"/>
        <v>No automatic rating. Compliance must determine and document the rating.</v>
      </c>
      <c r="G192" s="11"/>
      <c r="H192" s="36"/>
      <c r="I192" s="11" t="str">
        <f>IF(SUM('Data · Lists'!C192:F192)&gt;0,"Blacklist",IF(SUM('Data · Lists'!G192:L192)&gt;0,"High Risk",IF(J192=0,"Manual Review",IF(K192&lt;cov_min,"Manual Review",INDEX(Cfg_Ratings,MIN(3,MAX(IF('Data · Lists'!M192=1,off_floor,1),IF(J192=1,IF(L192&lt;band_L,1,IF(L192&lt;band_M,2,3))+1,IF(L192&lt;band_L,1,IF(L192&lt;band_M,2,3))))))))))</f>
        <v>Manual Review</v>
      </c>
      <c r="J192" s="11">
        <f t="shared" si="14"/>
        <v>1</v>
      </c>
      <c r="K192" s="17">
        <f t="shared" si="15"/>
        <v>0.1</v>
      </c>
      <c r="L192" s="18">
        <f t="shared" si="16"/>
        <v>2</v>
      </c>
      <c r="M192" s="11" t="str">
        <f>IF('Data · Indices'!C192="","",IF('Data · Indices'!C192&lt;=t_Basel_1,1,IF('Data · Indices'!C192&lt;=t_Basel_2,2,3)))</f>
        <v/>
      </c>
      <c r="N192" s="11" t="str">
        <f>IF('Data · Indices'!D192="","",IF('Data · Indices'!D192&lt;=t_FSI_1,1,IF('Data · Indices'!D192&lt;=t_FSI_2,2,3)))</f>
        <v/>
      </c>
      <c r="O192" s="11" t="str">
        <f>IF('Data · Indices'!E192="","",IF('Data · Indices'!E192&lt;=t_CPI_1,3,IF('Data · Indices'!E192&lt;=t_CPI_2,2,1)))</f>
        <v/>
      </c>
      <c r="P192" s="11" t="str">
        <f>IF('Data · Indices'!F192="","",IF('Data · Indices'!F192&lt;=t_GTI_1,1,IF('Data · Indices'!F192&lt;=t_GTI_2,2,3)))</f>
        <v/>
      </c>
      <c r="Q192" s="11">
        <f>IF('Data · Indices'!G192="","",IF('Data · Indices'!G192&lt;t_WGI_1,3,IF('Data · Indices'!G192&lt;t_WGI_2,2,1)))</f>
        <v>2</v>
      </c>
      <c r="R192" s="11">
        <f t="shared" si="17"/>
        <v>10</v>
      </c>
      <c r="S192" s="15" t="s">
        <v>827</v>
      </c>
      <c r="T192" s="30"/>
      <c r="U192" s="36"/>
    </row>
    <row r="193" spans="1:21" x14ac:dyDescent="0.2">
      <c r="A193" s="19" t="s">
        <v>828</v>
      </c>
      <c r="B193" s="19" t="s">
        <v>829</v>
      </c>
      <c r="C193" s="37" t="s">
        <v>830</v>
      </c>
      <c r="D193" s="20" t="str">
        <f t="shared" si="12"/>
        <v>Manual Review</v>
      </c>
      <c r="E193" s="38" t="str">
        <f>IF(SUM('Data · Lists'!C193:F193)&gt;0,"Blacklist — "&amp;TRIM(IF('Data · Lists'!C193=1,"FATF blacklist; ","")&amp;IF('Data · Lists'!D193=1,"UN sanctions; ","")&amp;IF('Data · Lists'!E193=1,"home-jurisdiction sanctions; ","")&amp;IF('Data · Lists'!F193=1,"internal blacklist","")),IF(SUM('Data · Lists'!G193:L193)&gt;0,"Auto-High — "&amp;TRIM(IF('Data · Lists'!G193=1,"FATF greylist; ","")&amp;IF('Data · Lists'!H193=1,"EU high-risk; ","")&amp;IF('Data · Lists'!I193=1,"EU sanctions; ","")&amp;IF('Data · Lists'!J193=1,"UK sanctions; ","")&amp;IF('Data · Lists'!K193=1,"OFAC; ","")&amp;IF('Data · Lists'!L193=1,"Canada sanctions","")),IF(J193=0,"No index data — Manual Review",IF(K193&lt;cov_min,"Coverage below minimum — Manual Review","Index-based"&amp;IF(J193=1," (single indicator, raised one level)","")&amp;IF('Data · Lists'!M193=1," + offshore floor","")))))</f>
        <v>No index data — Manual Review</v>
      </c>
      <c r="F193" s="38" t="str">
        <f t="shared" si="13"/>
        <v>No automatic rating. Compliance must determine and document the rating.</v>
      </c>
      <c r="G193" s="21"/>
      <c r="H193" s="39"/>
      <c r="I193" s="21" t="str">
        <f>IF(SUM('Data · Lists'!C193:F193)&gt;0,"Blacklist",IF(SUM('Data · Lists'!G193:L193)&gt;0,"High Risk",IF(J193=0,"Manual Review",IF(K193&lt;cov_min,"Manual Review",INDEX(Cfg_Ratings,MIN(3,MAX(IF('Data · Lists'!M193=1,off_floor,1),IF(J193=1,IF(L193&lt;band_L,1,IF(L193&lt;band_M,2,3))+1,IF(L193&lt;band_L,1,IF(L193&lt;band_M,2,3))))))))))</f>
        <v>Manual Review</v>
      </c>
      <c r="J193" s="21">
        <f t="shared" si="14"/>
        <v>0</v>
      </c>
      <c r="K193" s="22">
        <f t="shared" si="15"/>
        <v>0</v>
      </c>
      <c r="L193" s="23" t="str">
        <f t="shared" si="16"/>
        <v/>
      </c>
      <c r="M193" s="21" t="str">
        <f>IF('Data · Indices'!C193="","",IF('Data · Indices'!C193&lt;=t_Basel_1,1,IF('Data · Indices'!C193&lt;=t_Basel_2,2,3)))</f>
        <v/>
      </c>
      <c r="N193" s="21" t="str">
        <f>IF('Data · Indices'!D193="","",IF('Data · Indices'!D193&lt;=t_FSI_1,1,IF('Data · Indices'!D193&lt;=t_FSI_2,2,3)))</f>
        <v/>
      </c>
      <c r="O193" s="21" t="str">
        <f>IF('Data · Indices'!E193="","",IF('Data · Indices'!E193&lt;=t_CPI_1,3,IF('Data · Indices'!E193&lt;=t_CPI_2,2,1)))</f>
        <v/>
      </c>
      <c r="P193" s="21" t="str">
        <f>IF('Data · Indices'!F193="","",IF('Data · Indices'!F193&lt;=t_GTI_1,1,IF('Data · Indices'!F193&lt;=t_GTI_2,2,3)))</f>
        <v/>
      </c>
      <c r="Q193" s="21" t="str">
        <f>IF('Data · Indices'!G193="","",IF('Data · Indices'!G193&lt;t_WGI_1,3,IF('Data · Indices'!G193&lt;t_WGI_2,2,1)))</f>
        <v/>
      </c>
      <c r="R193" s="21">
        <f t="shared" si="17"/>
        <v>0</v>
      </c>
      <c r="S193" s="19" t="s">
        <v>831</v>
      </c>
      <c r="T193" s="38"/>
      <c r="U193" s="39"/>
    </row>
    <row r="194" spans="1:21" x14ac:dyDescent="0.2">
      <c r="A194" s="15" t="s">
        <v>832</v>
      </c>
      <c r="B194" s="15" t="s">
        <v>833</v>
      </c>
      <c r="C194" s="35" t="s">
        <v>834</v>
      </c>
      <c r="D194" s="16" t="str">
        <f t="shared" si="12"/>
        <v>Manual Review</v>
      </c>
      <c r="E194" s="30" t="str">
        <f>IF(SUM('Data · Lists'!C194:F194)&gt;0,"Blacklist — "&amp;TRIM(IF('Data · Lists'!C194=1,"FATF blacklist; ","")&amp;IF('Data · Lists'!D194=1,"UN sanctions; ","")&amp;IF('Data · Lists'!E194=1,"home-jurisdiction sanctions; ","")&amp;IF('Data · Lists'!F194=1,"internal blacklist","")),IF(SUM('Data · Lists'!G194:L194)&gt;0,"Auto-High — "&amp;TRIM(IF('Data · Lists'!G194=1,"FATF greylist; ","")&amp;IF('Data · Lists'!H194=1,"EU high-risk; ","")&amp;IF('Data · Lists'!I194=1,"EU sanctions; ","")&amp;IF('Data · Lists'!J194=1,"UK sanctions; ","")&amp;IF('Data · Lists'!K194=1,"OFAC; ","")&amp;IF('Data · Lists'!L194=1,"Canada sanctions","")),IF(J194=0,"No index data — Manual Review",IF(K194&lt;cov_min,"Coverage below minimum — Manual Review","Index-based"&amp;IF(J194=1," (single indicator, raised one level)","")&amp;IF('Data · Lists'!M194=1," + offshore floor","")))))</f>
        <v>No index data — Manual Review</v>
      </c>
      <c r="F194" s="30" t="str">
        <f t="shared" si="13"/>
        <v>No automatic rating. Compliance must determine and document the rating.</v>
      </c>
      <c r="G194" s="11"/>
      <c r="H194" s="36"/>
      <c r="I194" s="11" t="str">
        <f>IF(SUM('Data · Lists'!C194:F194)&gt;0,"Blacklist",IF(SUM('Data · Lists'!G194:L194)&gt;0,"High Risk",IF(J194=0,"Manual Review",IF(K194&lt;cov_min,"Manual Review",INDEX(Cfg_Ratings,MIN(3,MAX(IF('Data · Lists'!M194=1,off_floor,1),IF(J194=1,IF(L194&lt;band_L,1,IF(L194&lt;band_M,2,3))+1,IF(L194&lt;band_L,1,IF(L194&lt;band_M,2,3))))))))))</f>
        <v>Manual Review</v>
      </c>
      <c r="J194" s="11">
        <f t="shared" si="14"/>
        <v>0</v>
      </c>
      <c r="K194" s="17">
        <f t="shared" si="15"/>
        <v>0</v>
      </c>
      <c r="L194" s="18" t="str">
        <f t="shared" si="16"/>
        <v/>
      </c>
      <c r="M194" s="11" t="str">
        <f>IF('Data · Indices'!C194="","",IF('Data · Indices'!C194&lt;=t_Basel_1,1,IF('Data · Indices'!C194&lt;=t_Basel_2,2,3)))</f>
        <v/>
      </c>
      <c r="N194" s="11" t="str">
        <f>IF('Data · Indices'!D194="","",IF('Data · Indices'!D194&lt;=t_FSI_1,1,IF('Data · Indices'!D194&lt;=t_FSI_2,2,3)))</f>
        <v/>
      </c>
      <c r="O194" s="11" t="str">
        <f>IF('Data · Indices'!E194="","",IF('Data · Indices'!E194&lt;=t_CPI_1,3,IF('Data · Indices'!E194&lt;=t_CPI_2,2,1)))</f>
        <v/>
      </c>
      <c r="P194" s="11" t="str">
        <f>IF('Data · Indices'!F194="","",IF('Data · Indices'!F194&lt;=t_GTI_1,1,IF('Data · Indices'!F194&lt;=t_GTI_2,2,3)))</f>
        <v/>
      </c>
      <c r="Q194" s="11" t="str">
        <f>IF('Data · Indices'!G194="","",IF('Data · Indices'!G194&lt;t_WGI_1,3,IF('Data · Indices'!G194&lt;t_WGI_2,2,1)))</f>
        <v/>
      </c>
      <c r="R194" s="11">
        <f t="shared" si="17"/>
        <v>0</v>
      </c>
      <c r="S194" s="15" t="s">
        <v>835</v>
      </c>
      <c r="T194" s="30"/>
      <c r="U194" s="36"/>
    </row>
    <row r="195" spans="1:21" x14ac:dyDescent="0.2">
      <c r="A195" s="19" t="s">
        <v>836</v>
      </c>
      <c r="B195" s="19" t="s">
        <v>837</v>
      </c>
      <c r="C195" s="37" t="s">
        <v>838</v>
      </c>
      <c r="D195" s="20" t="str">
        <f t="shared" si="12"/>
        <v>Medium Risk</v>
      </c>
      <c r="E195" s="38" t="str">
        <f>IF(SUM('Data · Lists'!C195:F195)&gt;0,"Blacklist — "&amp;TRIM(IF('Data · Lists'!C195=1,"FATF blacklist; ","")&amp;IF('Data · Lists'!D195=1,"UN sanctions; ","")&amp;IF('Data · Lists'!E195=1,"home-jurisdiction sanctions; ","")&amp;IF('Data · Lists'!F195=1,"internal blacklist","")),IF(SUM('Data · Lists'!G195:L195)&gt;0,"Auto-High — "&amp;TRIM(IF('Data · Lists'!G195=1,"FATF greylist; ","")&amp;IF('Data · Lists'!H195=1,"EU high-risk; ","")&amp;IF('Data · Lists'!I195=1,"EU sanctions; ","")&amp;IF('Data · Lists'!J195=1,"UK sanctions; ","")&amp;IF('Data · Lists'!K195=1,"OFAC; ","")&amp;IF('Data · Lists'!L195=1,"Canada sanctions","")),IF(J195=0,"No index data — Manual Review",IF(K195&lt;cov_min,"Coverage below minimum — Manual Review","Index-based"&amp;IF(J195=1," (single indicator, raised one level)","")&amp;IF('Data · Lists'!M195=1," + offshore floor","")))))</f>
        <v>Index-based + offshore floor</v>
      </c>
      <c r="F195" s="38" t="str">
        <f t="shared" si="13"/>
        <v>Standard CDD with awareness of contextual factors.</v>
      </c>
      <c r="G195" s="21"/>
      <c r="H195" s="39"/>
      <c r="I195" s="21" t="str">
        <f>IF(SUM('Data · Lists'!C195:F195)&gt;0,"Blacklist",IF(SUM('Data · Lists'!G195:L195)&gt;0,"High Risk",IF(J195=0,"Manual Review",IF(K195&lt;cov_min,"Manual Review",INDEX(Cfg_Ratings,MIN(3,MAX(IF('Data · Lists'!M195=1,off_floor,1),IF(J195=1,IF(L195&lt;band_L,1,IF(L195&lt;band_M,2,3))+1,IF(L195&lt;band_L,1,IF(L195&lt;band_M,2,3))))))))))</f>
        <v>Medium Risk</v>
      </c>
      <c r="J195" s="21">
        <f t="shared" si="14"/>
        <v>3</v>
      </c>
      <c r="K195" s="22">
        <f t="shared" si="15"/>
        <v>0.7</v>
      </c>
      <c r="L195" s="23">
        <f t="shared" si="16"/>
        <v>2.1428571428571428</v>
      </c>
      <c r="M195" s="21">
        <f>IF('Data · Indices'!C195="","",IF('Data · Indices'!C195&lt;=t_Basel_1,1,IF('Data · Indices'!C195&lt;=t_Basel_2,2,3)))</f>
        <v>2</v>
      </c>
      <c r="N195" s="21">
        <f>IF('Data · Indices'!D195="","",IF('Data · Indices'!D195&lt;=t_FSI_1,1,IF('Data · Indices'!D195&lt;=t_FSI_2,2,3)))</f>
        <v>3</v>
      </c>
      <c r="O195" s="21" t="str">
        <f>IF('Data · Indices'!E195="","",IF('Data · Indices'!E195&lt;=t_CPI_1,3,IF('Data · Indices'!E195&lt;=t_CPI_2,2,1)))</f>
        <v/>
      </c>
      <c r="P195" s="21" t="str">
        <f>IF('Data · Indices'!F195="","",IF('Data · Indices'!F195&lt;=t_GTI_1,1,IF('Data · Indices'!F195&lt;=t_GTI_2,2,3)))</f>
        <v/>
      </c>
      <c r="Q195" s="21">
        <f>IF('Data · Indices'!G195="","",IF('Data · Indices'!G195&lt;t_WGI_1,3,IF('Data · Indices'!G195&lt;t_WGI_2,2,1)))</f>
        <v>1</v>
      </c>
      <c r="R195" s="21">
        <f t="shared" si="17"/>
        <v>70</v>
      </c>
      <c r="S195" s="19" t="s">
        <v>839</v>
      </c>
      <c r="T195" s="38"/>
      <c r="U195" s="39"/>
    </row>
    <row r="196" spans="1:21" x14ac:dyDescent="0.2">
      <c r="A196" s="15" t="s">
        <v>840</v>
      </c>
      <c r="B196" s="15" t="s">
        <v>841</v>
      </c>
      <c r="C196" s="35" t="s">
        <v>842</v>
      </c>
      <c r="D196" s="16" t="str">
        <f t="shared" si="12"/>
        <v>Medium Risk</v>
      </c>
      <c r="E196" s="30" t="str">
        <f>IF(SUM('Data · Lists'!C196:F196)&gt;0,"Blacklist — "&amp;TRIM(IF('Data · Lists'!C196=1,"FATF blacklist; ","")&amp;IF('Data · Lists'!D196=1,"UN sanctions; ","")&amp;IF('Data · Lists'!E196=1,"home-jurisdiction sanctions; ","")&amp;IF('Data · Lists'!F196=1,"internal blacklist","")),IF(SUM('Data · Lists'!G196:L196)&gt;0,"Auto-High — "&amp;TRIM(IF('Data · Lists'!G196=1,"FATF greylist; ","")&amp;IF('Data · Lists'!H196=1,"EU high-risk; ","")&amp;IF('Data · Lists'!I196=1,"EU sanctions; ","")&amp;IF('Data · Lists'!J196=1,"UK sanctions; ","")&amp;IF('Data · Lists'!K196=1,"OFAC; ","")&amp;IF('Data · Lists'!L196=1,"Canada sanctions","")),IF(J196=0,"No index data — Manual Review",IF(K196&lt;cov_min,"Coverage below minimum — Manual Review","Index-based"&amp;IF(J196=1," (single indicator, raised one level)","")&amp;IF('Data · Lists'!M196=1," + offshore floor","")))))</f>
        <v>Index-based + offshore floor</v>
      </c>
      <c r="F196" s="30" t="str">
        <f t="shared" si="13"/>
        <v>Standard CDD with awareness of contextual factors.</v>
      </c>
      <c r="G196" s="11"/>
      <c r="H196" s="36"/>
      <c r="I196" s="11" t="str">
        <f>IF(SUM('Data · Lists'!C196:F196)&gt;0,"Blacklist",IF(SUM('Data · Lists'!G196:L196)&gt;0,"High Risk",IF(J196=0,"Manual Review",IF(K196&lt;cov_min,"Manual Review",INDEX(Cfg_Ratings,MIN(3,MAX(IF('Data · Lists'!M196=1,off_floor,1),IF(J196=1,IF(L196&lt;band_L,1,IF(L196&lt;band_M,2,3))+1,IF(L196&lt;band_L,1,IF(L196&lt;band_M,2,3))))))))))</f>
        <v>Medium Risk</v>
      </c>
      <c r="J196" s="11">
        <f t="shared" si="14"/>
        <v>4</v>
      </c>
      <c r="K196" s="17">
        <f t="shared" si="15"/>
        <v>0.85</v>
      </c>
      <c r="L196" s="18">
        <f t="shared" si="16"/>
        <v>2.1176470588235294</v>
      </c>
      <c r="M196" s="11">
        <f>IF('Data · Indices'!C196="","",IF('Data · Indices'!C196&lt;=t_Basel_1,1,IF('Data · Indices'!C196&lt;=t_Basel_2,2,3)))</f>
        <v>2</v>
      </c>
      <c r="N196" s="11">
        <f>IF('Data · Indices'!D196="","",IF('Data · Indices'!D196&lt;=t_FSI_1,1,IF('Data · Indices'!D196&lt;=t_FSI_2,2,3)))</f>
        <v>3</v>
      </c>
      <c r="O196" s="11">
        <f>IF('Data · Indices'!E196="","",IF('Data · Indices'!E196&lt;=t_CPI_1,3,IF('Data · Indices'!E196&lt;=t_CPI_2,2,1)))</f>
        <v>2</v>
      </c>
      <c r="P196" s="11" t="str">
        <f>IF('Data · Indices'!F196="","",IF('Data · Indices'!F196&lt;=t_GTI_1,1,IF('Data · Indices'!F196&lt;=t_GTI_2,2,3)))</f>
        <v/>
      </c>
      <c r="Q196" s="11">
        <f>IF('Data · Indices'!G196="","",IF('Data · Indices'!G196&lt;t_WGI_1,3,IF('Data · Indices'!G196&lt;t_WGI_2,2,1)))</f>
        <v>1</v>
      </c>
      <c r="R196" s="11">
        <f t="shared" si="17"/>
        <v>85</v>
      </c>
      <c r="S196" s="15" t="s">
        <v>843</v>
      </c>
      <c r="T196" s="30"/>
      <c r="U196" s="36"/>
    </row>
    <row r="197" spans="1:21" x14ac:dyDescent="0.2">
      <c r="A197" s="19" t="s">
        <v>844</v>
      </c>
      <c r="B197" s="19" t="s">
        <v>845</v>
      </c>
      <c r="C197" s="37" t="s">
        <v>846</v>
      </c>
      <c r="D197" s="20" t="str">
        <f t="shared" si="12"/>
        <v>Manual Review</v>
      </c>
      <c r="E197" s="38" t="str">
        <f>IF(SUM('Data · Lists'!C197:F197)&gt;0,"Blacklist — "&amp;TRIM(IF('Data · Lists'!C197=1,"FATF blacklist; ","")&amp;IF('Data · Lists'!D197=1,"UN sanctions; ","")&amp;IF('Data · Lists'!E197=1,"home-jurisdiction sanctions; ","")&amp;IF('Data · Lists'!F197=1,"internal blacklist","")),IF(SUM('Data · Lists'!G197:L197)&gt;0,"Auto-High — "&amp;TRIM(IF('Data · Lists'!G197=1,"FATF greylist; ","")&amp;IF('Data · Lists'!H197=1,"EU high-risk; ","")&amp;IF('Data · Lists'!I197=1,"EU sanctions; ","")&amp;IF('Data · Lists'!J197=1,"UK sanctions; ","")&amp;IF('Data · Lists'!K197=1,"OFAC; ","")&amp;IF('Data · Lists'!L197=1,"Canada sanctions","")),IF(J197=0,"No index data — Manual Review",IF(K197&lt;cov_min,"Coverage below minimum — Manual Review","Index-based"&amp;IF(J197=1," (single indicator, raised one level)","")&amp;IF('Data · Lists'!M197=1," + offshore floor","")))))</f>
        <v>No index data — Manual Review</v>
      </c>
      <c r="F197" s="38" t="str">
        <f t="shared" si="13"/>
        <v>No automatic rating. Compliance must determine and document the rating.</v>
      </c>
      <c r="G197" s="21"/>
      <c r="H197" s="39"/>
      <c r="I197" s="21" t="str">
        <f>IF(SUM('Data · Lists'!C197:F197)&gt;0,"Blacklist",IF(SUM('Data · Lists'!G197:L197)&gt;0,"High Risk",IF(J197=0,"Manual Review",IF(K197&lt;cov_min,"Manual Review",INDEX(Cfg_Ratings,MIN(3,MAX(IF('Data · Lists'!M197=1,off_floor,1),IF(J197=1,IF(L197&lt;band_L,1,IF(L197&lt;band_M,2,3))+1,IF(L197&lt;band_L,1,IF(L197&lt;band_M,2,3))))))))))</f>
        <v>Manual Review</v>
      </c>
      <c r="J197" s="21">
        <f t="shared" si="14"/>
        <v>0</v>
      </c>
      <c r="K197" s="22">
        <f t="shared" si="15"/>
        <v>0</v>
      </c>
      <c r="L197" s="23" t="str">
        <f t="shared" si="16"/>
        <v/>
      </c>
      <c r="M197" s="21" t="str">
        <f>IF('Data · Indices'!C197="","",IF('Data · Indices'!C197&lt;=t_Basel_1,1,IF('Data · Indices'!C197&lt;=t_Basel_2,2,3)))</f>
        <v/>
      </c>
      <c r="N197" s="21" t="str">
        <f>IF('Data · Indices'!D197="","",IF('Data · Indices'!D197&lt;=t_FSI_1,1,IF('Data · Indices'!D197&lt;=t_FSI_2,2,3)))</f>
        <v/>
      </c>
      <c r="O197" s="21" t="str">
        <f>IF('Data · Indices'!E197="","",IF('Data · Indices'!E197&lt;=t_CPI_1,3,IF('Data · Indices'!E197&lt;=t_CPI_2,2,1)))</f>
        <v/>
      </c>
      <c r="P197" s="21" t="str">
        <f>IF('Data · Indices'!F197="","",IF('Data · Indices'!F197&lt;=t_GTI_1,1,IF('Data · Indices'!F197&lt;=t_GTI_2,2,3)))</f>
        <v/>
      </c>
      <c r="Q197" s="21" t="str">
        <f>IF('Data · Indices'!G197="","",IF('Data · Indices'!G197&lt;t_WGI_1,3,IF('Data · Indices'!G197&lt;t_WGI_2,2,1)))</f>
        <v/>
      </c>
      <c r="R197" s="21">
        <f t="shared" si="17"/>
        <v>0</v>
      </c>
      <c r="S197" s="19" t="s">
        <v>847</v>
      </c>
      <c r="T197" s="38"/>
      <c r="U197" s="39"/>
    </row>
    <row r="198" spans="1:21" x14ac:dyDescent="0.2">
      <c r="A198" s="15" t="s">
        <v>848</v>
      </c>
      <c r="B198" s="15" t="s">
        <v>849</v>
      </c>
      <c r="C198" s="35" t="s">
        <v>850</v>
      </c>
      <c r="D198" s="16" t="str">
        <f t="shared" ref="D198:D260" si="18">IF(G198="",I198,G198)</f>
        <v>Manual Review</v>
      </c>
      <c r="E198" s="30" t="str">
        <f>IF(SUM('Data · Lists'!C198:F198)&gt;0,"Blacklist — "&amp;TRIM(IF('Data · Lists'!C198=1,"FATF blacklist; ","")&amp;IF('Data · Lists'!D198=1,"UN sanctions; ","")&amp;IF('Data · Lists'!E198=1,"home-jurisdiction sanctions; ","")&amp;IF('Data · Lists'!F198=1,"internal blacklist","")),IF(SUM('Data · Lists'!G198:L198)&gt;0,"Auto-High — "&amp;TRIM(IF('Data · Lists'!G198=1,"FATF greylist; ","")&amp;IF('Data · Lists'!H198=1,"EU high-risk; ","")&amp;IF('Data · Lists'!I198=1,"EU sanctions; ","")&amp;IF('Data · Lists'!J198=1,"UK sanctions; ","")&amp;IF('Data · Lists'!K198=1,"OFAC; ","")&amp;IF('Data · Lists'!L198=1,"Canada sanctions","")),IF(J198=0,"No index data — Manual Review",IF(K198&lt;cov_min,"Coverage below minimum — Manual Review","Index-based"&amp;IF(J198=1," (single indicator, raised one level)","")&amp;IF('Data · Lists'!M198=1," + offshore floor","")))))</f>
        <v>No index data — Manual Review</v>
      </c>
      <c r="F198" s="30" t="str">
        <f t="shared" ref="F198:F260" si="19">IFERROR(INDEX(Cfg_Measures,MATCH(D198,Cfg_RateList,0)),"")</f>
        <v>No automatic rating. Compliance must determine and document the rating.</v>
      </c>
      <c r="G198" s="11"/>
      <c r="H198" s="36"/>
      <c r="I198" s="11" t="str">
        <f>IF(SUM('Data · Lists'!C198:F198)&gt;0,"Blacklist",IF(SUM('Data · Lists'!G198:L198)&gt;0,"High Risk",IF(J198=0,"Manual Review",IF(K198&lt;cov_min,"Manual Review",INDEX(Cfg_Ratings,MIN(3,MAX(IF('Data · Lists'!M198=1,off_floor,1),IF(J198=1,IF(L198&lt;band_L,1,IF(L198&lt;band_M,2,3))+1,IF(L198&lt;band_L,1,IF(L198&lt;band_M,2,3))))))))))</f>
        <v>Manual Review</v>
      </c>
      <c r="J198" s="11">
        <f t="shared" ref="J198:J260" si="20">COUNT(M198:Q198)</f>
        <v>0</v>
      </c>
      <c r="K198" s="17">
        <f t="shared" ref="K198:K260" si="21">IF(w_Total=0,0,R198/w_Total)</f>
        <v>0</v>
      </c>
      <c r="L198" s="18" t="str">
        <f t="shared" ref="L198:L260" si="22">IF(R198=0,"",(IF(M198="",0,M198*w_Basel)+IF(N198="",0,N198*w_FSI)+IF(O198="",0,O198*w_CPI)+IF(P198="",0,P198*w_GTI)+IF(Q198="",0,Q198*w_WGI))/R198)</f>
        <v/>
      </c>
      <c r="M198" s="11" t="str">
        <f>IF('Data · Indices'!C198="","",IF('Data · Indices'!C198&lt;=t_Basel_1,1,IF('Data · Indices'!C198&lt;=t_Basel_2,2,3)))</f>
        <v/>
      </c>
      <c r="N198" s="11" t="str">
        <f>IF('Data · Indices'!D198="","",IF('Data · Indices'!D198&lt;=t_FSI_1,1,IF('Data · Indices'!D198&lt;=t_FSI_2,2,3)))</f>
        <v/>
      </c>
      <c r="O198" s="11" t="str">
        <f>IF('Data · Indices'!E198="","",IF('Data · Indices'!E198&lt;=t_CPI_1,3,IF('Data · Indices'!E198&lt;=t_CPI_2,2,1)))</f>
        <v/>
      </c>
      <c r="P198" s="11" t="str">
        <f>IF('Data · Indices'!F198="","",IF('Data · Indices'!F198&lt;=t_GTI_1,1,IF('Data · Indices'!F198&lt;=t_GTI_2,2,3)))</f>
        <v/>
      </c>
      <c r="Q198" s="11" t="str">
        <f>IF('Data · Indices'!G198="","",IF('Data · Indices'!G198&lt;t_WGI_1,3,IF('Data · Indices'!G198&lt;t_WGI_2,2,1)))</f>
        <v/>
      </c>
      <c r="R198" s="11">
        <f t="shared" ref="R198:R260" si="23">IF(M198="",0,w_Basel)+IF(N198="",0,w_FSI)+IF(O198="",0,w_CPI)+IF(P198="",0,w_GTI)+IF(Q198="",0,w_WGI)</f>
        <v>0</v>
      </c>
      <c r="S198" s="15" t="s">
        <v>851</v>
      </c>
      <c r="T198" s="30"/>
      <c r="U198" s="36"/>
    </row>
    <row r="199" spans="1:21" x14ac:dyDescent="0.2">
      <c r="A199" s="19" t="s">
        <v>852</v>
      </c>
      <c r="B199" s="19" t="s">
        <v>853</v>
      </c>
      <c r="C199" s="37" t="s">
        <v>854</v>
      </c>
      <c r="D199" s="20" t="str">
        <f t="shared" si="18"/>
        <v>Medium Risk</v>
      </c>
      <c r="E199" s="38" t="str">
        <f>IF(SUM('Data · Lists'!C199:F199)&gt;0,"Blacklist — "&amp;TRIM(IF('Data · Lists'!C199=1,"FATF blacklist; ","")&amp;IF('Data · Lists'!D199=1,"UN sanctions; ","")&amp;IF('Data · Lists'!E199=1,"home-jurisdiction sanctions; ","")&amp;IF('Data · Lists'!F199=1,"internal blacklist","")),IF(SUM('Data · Lists'!G199:L199)&gt;0,"Auto-High — "&amp;TRIM(IF('Data · Lists'!G199=1,"FATF greylist; ","")&amp;IF('Data · Lists'!H199=1,"EU high-risk; ","")&amp;IF('Data · Lists'!I199=1,"EU sanctions; ","")&amp;IF('Data · Lists'!J199=1,"UK sanctions; ","")&amp;IF('Data · Lists'!K199=1,"OFAC; ","")&amp;IF('Data · Lists'!L199=1,"Canada sanctions","")),IF(J199=0,"No index data — Manual Review",IF(K199&lt;cov_min,"Coverage below minimum — Manual Review","Index-based"&amp;IF(J199=1," (single indicator, raised one level)","")&amp;IF('Data · Lists'!M199=1," + offshore floor","")))))</f>
        <v>Index-based + offshore floor</v>
      </c>
      <c r="F199" s="38" t="str">
        <f t="shared" si="19"/>
        <v>Standard CDD with awareness of contextual factors.</v>
      </c>
      <c r="G199" s="21"/>
      <c r="H199" s="39"/>
      <c r="I199" s="21" t="str">
        <f>IF(SUM('Data · Lists'!C199:F199)&gt;0,"Blacklist",IF(SUM('Data · Lists'!G199:L199)&gt;0,"High Risk",IF(J199=0,"Manual Review",IF(K199&lt;cov_min,"Manual Review",INDEX(Cfg_Ratings,MIN(3,MAX(IF('Data · Lists'!M199=1,off_floor,1),IF(J199=1,IF(L199&lt;band_L,1,IF(L199&lt;band_M,2,3))+1,IF(L199&lt;band_L,1,IF(L199&lt;band_M,2,3))))))))))</f>
        <v>Medium Risk</v>
      </c>
      <c r="J199" s="21">
        <f t="shared" si="20"/>
        <v>3</v>
      </c>
      <c r="K199" s="22">
        <f t="shared" si="21"/>
        <v>0.65</v>
      </c>
      <c r="L199" s="23">
        <f t="shared" si="22"/>
        <v>1.6153846153846154</v>
      </c>
      <c r="M199" s="21">
        <f>IF('Data · Indices'!C199="","",IF('Data · Indices'!C199&lt;=t_Basel_1,1,IF('Data · Indices'!C199&lt;=t_Basel_2,2,3)))</f>
        <v>2</v>
      </c>
      <c r="N199" s="21" t="str">
        <f>IF('Data · Indices'!D199="","",IF('Data · Indices'!D199&lt;=t_FSI_1,1,IF('Data · Indices'!D199&lt;=t_FSI_2,2,3)))</f>
        <v/>
      </c>
      <c r="O199" s="21">
        <f>IF('Data · Indices'!E199="","",IF('Data · Indices'!E199&lt;=t_CPI_1,3,IF('Data · Indices'!E199&lt;=t_CPI_2,2,1)))</f>
        <v>1</v>
      </c>
      <c r="P199" s="21" t="str">
        <f>IF('Data · Indices'!F199="","",IF('Data · Indices'!F199&lt;=t_GTI_1,1,IF('Data · Indices'!F199&lt;=t_GTI_2,2,3)))</f>
        <v/>
      </c>
      <c r="Q199" s="21">
        <f>IF('Data · Indices'!G199="","",IF('Data · Indices'!G199&lt;t_WGI_1,3,IF('Data · Indices'!G199&lt;t_WGI_2,2,1)))</f>
        <v>1</v>
      </c>
      <c r="R199" s="21">
        <f t="shared" si="23"/>
        <v>65</v>
      </c>
      <c r="S199" s="19" t="s">
        <v>855</v>
      </c>
      <c r="T199" s="38"/>
      <c r="U199" s="39"/>
    </row>
    <row r="200" spans="1:21" x14ac:dyDescent="0.2">
      <c r="A200" s="15" t="s">
        <v>856</v>
      </c>
      <c r="B200" s="15" t="s">
        <v>857</v>
      </c>
      <c r="C200" s="35" t="s">
        <v>858</v>
      </c>
      <c r="D200" s="16" t="str">
        <f t="shared" si="18"/>
        <v>Medium Risk</v>
      </c>
      <c r="E200" s="30" t="str">
        <f>IF(SUM('Data · Lists'!C200:F200)&gt;0,"Blacklist — "&amp;TRIM(IF('Data · Lists'!C200=1,"FATF blacklist; ","")&amp;IF('Data · Lists'!D200=1,"UN sanctions; ","")&amp;IF('Data · Lists'!E200=1,"home-jurisdiction sanctions; ","")&amp;IF('Data · Lists'!F200=1,"internal blacklist","")),IF(SUM('Data · Lists'!G200:L200)&gt;0,"Auto-High — "&amp;TRIM(IF('Data · Lists'!G200=1,"FATF greylist; ","")&amp;IF('Data · Lists'!H200=1,"EU high-risk; ","")&amp;IF('Data · Lists'!I200=1,"EU sanctions; ","")&amp;IF('Data · Lists'!J200=1,"UK sanctions; ","")&amp;IF('Data · Lists'!K200=1,"OFAC; ","")&amp;IF('Data · Lists'!L200=1,"Canada sanctions","")),IF(J200=0,"No index data — Manual Review",IF(K200&lt;cov_min,"Coverage below minimum — Manual Review","Index-based"&amp;IF(J200=1," (single indicator, raised one level)","")&amp;IF('Data · Lists'!M200=1," + offshore floor","")))))</f>
        <v>Index-based + offshore floor</v>
      </c>
      <c r="F200" s="30" t="str">
        <f t="shared" si="19"/>
        <v>Standard CDD with awareness of contextual factors.</v>
      </c>
      <c r="G200" s="11"/>
      <c r="H200" s="36"/>
      <c r="I200" s="11" t="str">
        <f>IF(SUM('Data · Lists'!C200:F200)&gt;0,"Blacklist",IF(SUM('Data · Lists'!G200:L200)&gt;0,"High Risk",IF(J200=0,"Manual Review",IF(K200&lt;cov_min,"Manual Review",INDEX(Cfg_Ratings,MIN(3,MAX(IF('Data · Lists'!M200=1,off_floor,1),IF(J200=1,IF(L200&lt;band_L,1,IF(L200&lt;band_M,2,3))+1,IF(L200&lt;band_L,1,IF(L200&lt;band_M,2,3))))))))))</f>
        <v>Medium Risk</v>
      </c>
      <c r="J200" s="11">
        <f t="shared" si="20"/>
        <v>3</v>
      </c>
      <c r="K200" s="17">
        <f t="shared" si="21"/>
        <v>0.7</v>
      </c>
      <c r="L200" s="18">
        <f t="shared" si="22"/>
        <v>2.1428571428571428</v>
      </c>
      <c r="M200" s="11">
        <f>IF('Data · Indices'!C200="","",IF('Data · Indices'!C200&lt;=t_Basel_1,1,IF('Data · Indices'!C200&lt;=t_Basel_2,2,3)))</f>
        <v>2</v>
      </c>
      <c r="N200" s="11">
        <f>IF('Data · Indices'!D200="","",IF('Data · Indices'!D200&lt;=t_FSI_1,1,IF('Data · Indices'!D200&lt;=t_FSI_2,2,3)))</f>
        <v>3</v>
      </c>
      <c r="O200" s="11" t="str">
        <f>IF('Data · Indices'!E200="","",IF('Data · Indices'!E200&lt;=t_CPI_1,3,IF('Data · Indices'!E200&lt;=t_CPI_2,2,1)))</f>
        <v/>
      </c>
      <c r="P200" s="11" t="str">
        <f>IF('Data · Indices'!F200="","",IF('Data · Indices'!F200&lt;=t_GTI_1,1,IF('Data · Indices'!F200&lt;=t_GTI_2,2,3)))</f>
        <v/>
      </c>
      <c r="Q200" s="11">
        <f>IF('Data · Indices'!G200="","",IF('Data · Indices'!G200&lt;t_WGI_1,3,IF('Data · Indices'!G200&lt;t_WGI_2,2,1)))</f>
        <v>1</v>
      </c>
      <c r="R200" s="11">
        <f t="shared" si="23"/>
        <v>70</v>
      </c>
      <c r="S200" s="15" t="s">
        <v>859</v>
      </c>
      <c r="T200" s="30"/>
      <c r="U200" s="36"/>
    </row>
    <row r="201" spans="1:21" x14ac:dyDescent="0.2">
      <c r="A201" s="19" t="s">
        <v>860</v>
      </c>
      <c r="B201" s="19" t="s">
        <v>861</v>
      </c>
      <c r="C201" s="37" t="s">
        <v>862</v>
      </c>
      <c r="D201" s="20" t="str">
        <f t="shared" si="18"/>
        <v>Low Risk</v>
      </c>
      <c r="E201" s="38" t="str">
        <f>IF(SUM('Data · Lists'!C201:F201)&gt;0,"Blacklist — "&amp;TRIM(IF('Data · Lists'!C201=1,"FATF blacklist; ","")&amp;IF('Data · Lists'!D201=1,"UN sanctions; ","")&amp;IF('Data · Lists'!E201=1,"home-jurisdiction sanctions; ","")&amp;IF('Data · Lists'!F201=1,"internal blacklist","")),IF(SUM('Data · Lists'!G201:L201)&gt;0,"Auto-High — "&amp;TRIM(IF('Data · Lists'!G201=1,"FATF greylist; ","")&amp;IF('Data · Lists'!H201=1,"EU high-risk; ","")&amp;IF('Data · Lists'!I201=1,"EU sanctions; ","")&amp;IF('Data · Lists'!J201=1,"UK sanctions; ","")&amp;IF('Data · Lists'!K201=1,"OFAC; ","")&amp;IF('Data · Lists'!L201=1,"Canada sanctions","")),IF(J201=0,"No index data — Manual Review",IF(K201&lt;cov_min,"Coverage below minimum — Manual Review","Index-based"&amp;IF(J201=1," (single indicator, raised one level)","")&amp;IF('Data · Lists'!M201=1," + offshore floor","")))))</f>
        <v>Index-based</v>
      </c>
      <c r="F201" s="38" t="str">
        <f t="shared" si="19"/>
        <v>Simplified measures where permitted, subject to Compliance confirmation.</v>
      </c>
      <c r="G201" s="21"/>
      <c r="H201" s="39"/>
      <c r="I201" s="21" t="str">
        <f>IF(SUM('Data · Lists'!C201:F201)&gt;0,"Blacklist",IF(SUM('Data · Lists'!G201:L201)&gt;0,"High Risk",IF(J201=0,"Manual Review",IF(K201&lt;cov_min,"Manual Review",INDEX(Cfg_Ratings,MIN(3,MAX(IF('Data · Lists'!M201=1,off_floor,1),IF(J201=1,IF(L201&lt;band_L,1,IF(L201&lt;band_M,2,3))+1,IF(L201&lt;band_L,1,IF(L201&lt;band_M,2,3))))))))))</f>
        <v>Low Risk</v>
      </c>
      <c r="J201" s="21">
        <f t="shared" si="20"/>
        <v>3</v>
      </c>
      <c r="K201" s="22">
        <f t="shared" si="21"/>
        <v>0.7</v>
      </c>
      <c r="L201" s="23">
        <f t="shared" si="22"/>
        <v>1.2857142857142858</v>
      </c>
      <c r="M201" s="21">
        <f>IF('Data · Indices'!C201="","",IF('Data · Indices'!C201&lt;=t_Basel_1,1,IF('Data · Indices'!C201&lt;=t_Basel_2,2,3)))</f>
        <v>1</v>
      </c>
      <c r="N201" s="21">
        <f>IF('Data · Indices'!D201="","",IF('Data · Indices'!D201&lt;=t_FSI_1,1,IF('Data · Indices'!D201&lt;=t_FSI_2,2,3)))</f>
        <v>2</v>
      </c>
      <c r="O201" s="21" t="str">
        <f>IF('Data · Indices'!E201="","",IF('Data · Indices'!E201&lt;=t_CPI_1,3,IF('Data · Indices'!E201&lt;=t_CPI_2,2,1)))</f>
        <v/>
      </c>
      <c r="P201" s="21" t="str">
        <f>IF('Data · Indices'!F201="","",IF('Data · Indices'!F201&lt;=t_GTI_1,1,IF('Data · Indices'!F201&lt;=t_GTI_2,2,3)))</f>
        <v/>
      </c>
      <c r="Q201" s="21">
        <f>IF('Data · Indices'!G201="","",IF('Data · Indices'!G201&lt;t_WGI_1,3,IF('Data · Indices'!G201&lt;t_WGI_2,2,1)))</f>
        <v>1</v>
      </c>
      <c r="R201" s="21">
        <f t="shared" si="23"/>
        <v>70</v>
      </c>
      <c r="S201" s="19" t="s">
        <v>863</v>
      </c>
      <c r="T201" s="38"/>
      <c r="U201" s="39"/>
    </row>
    <row r="202" spans="1:21" x14ac:dyDescent="0.2">
      <c r="A202" s="15" t="s">
        <v>864</v>
      </c>
      <c r="B202" s="15" t="s">
        <v>865</v>
      </c>
      <c r="C202" s="35" t="s">
        <v>866</v>
      </c>
      <c r="D202" s="16" t="str">
        <f t="shared" si="18"/>
        <v>Medium Risk</v>
      </c>
      <c r="E202" s="30" t="str">
        <f>IF(SUM('Data · Lists'!C202:F202)&gt;0,"Blacklist — "&amp;TRIM(IF('Data · Lists'!C202=1,"FATF blacklist; ","")&amp;IF('Data · Lists'!D202=1,"UN sanctions; ","")&amp;IF('Data · Lists'!E202=1,"home-jurisdiction sanctions; ","")&amp;IF('Data · Lists'!F202=1,"internal blacklist","")),IF(SUM('Data · Lists'!G202:L202)&gt;0,"Auto-High — "&amp;TRIM(IF('Data · Lists'!G202=1,"FATF greylist; ","")&amp;IF('Data · Lists'!H202=1,"EU high-risk; ","")&amp;IF('Data · Lists'!I202=1,"EU sanctions; ","")&amp;IF('Data · Lists'!J202=1,"UK sanctions; ","")&amp;IF('Data · Lists'!K202=1,"OFAC; ","")&amp;IF('Data · Lists'!L202=1,"Canada sanctions","")),IF(J202=0,"No index data — Manual Review",IF(K202&lt;cov_min,"Coverage below minimum — Manual Review","Index-based"&amp;IF(J202=1," (single indicator, raised one level)","")&amp;IF('Data · Lists'!M202=1," + offshore floor","")))))</f>
        <v>Index-based</v>
      </c>
      <c r="F202" s="30" t="str">
        <f t="shared" si="19"/>
        <v>Standard CDD with awareness of contextual factors.</v>
      </c>
      <c r="G202" s="11"/>
      <c r="H202" s="36"/>
      <c r="I202" s="11" t="str">
        <f>IF(SUM('Data · Lists'!C202:F202)&gt;0,"Blacklist",IF(SUM('Data · Lists'!G202:L202)&gt;0,"High Risk",IF(J202=0,"Manual Review",IF(K202&lt;cov_min,"Manual Review",INDEX(Cfg_Ratings,MIN(3,MAX(IF('Data · Lists'!M202=1,off_floor,1),IF(J202=1,IF(L202&lt;band_L,1,IF(L202&lt;band_M,2,3))+1,IF(L202&lt;band_L,1,IF(L202&lt;band_M,2,3))))))))))</f>
        <v>Medium Risk</v>
      </c>
      <c r="J202" s="11">
        <f t="shared" si="20"/>
        <v>3</v>
      </c>
      <c r="K202" s="17">
        <f t="shared" si="21"/>
        <v>0.65</v>
      </c>
      <c r="L202" s="18">
        <f t="shared" si="22"/>
        <v>2</v>
      </c>
      <c r="M202" s="11">
        <f>IF('Data · Indices'!C202="","",IF('Data · Indices'!C202&lt;=t_Basel_1,1,IF('Data · Indices'!C202&lt;=t_Basel_2,2,3)))</f>
        <v>2</v>
      </c>
      <c r="N202" s="11" t="str">
        <f>IF('Data · Indices'!D202="","",IF('Data · Indices'!D202&lt;=t_FSI_1,1,IF('Data · Indices'!D202&lt;=t_FSI_2,2,3)))</f>
        <v/>
      </c>
      <c r="O202" s="11">
        <f>IF('Data · Indices'!E202="","",IF('Data · Indices'!E202&lt;=t_CPI_1,3,IF('Data · Indices'!E202&lt;=t_CPI_2,2,1)))</f>
        <v>2</v>
      </c>
      <c r="P202" s="11" t="str">
        <f>IF('Data · Indices'!F202="","",IF('Data · Indices'!F202&lt;=t_GTI_1,1,IF('Data · Indices'!F202&lt;=t_GTI_2,2,3)))</f>
        <v/>
      </c>
      <c r="Q202" s="11">
        <f>IF('Data · Indices'!G202="","",IF('Data · Indices'!G202&lt;t_WGI_1,3,IF('Data · Indices'!G202&lt;t_WGI_2,2,1)))</f>
        <v>2</v>
      </c>
      <c r="R202" s="11">
        <f t="shared" si="23"/>
        <v>65</v>
      </c>
      <c r="S202" s="15" t="s">
        <v>867</v>
      </c>
      <c r="T202" s="30"/>
      <c r="U202" s="36"/>
    </row>
    <row r="203" spans="1:21" x14ac:dyDescent="0.2">
      <c r="A203" s="19" t="s">
        <v>868</v>
      </c>
      <c r="B203" s="19" t="s">
        <v>869</v>
      </c>
      <c r="C203" s="37" t="s">
        <v>870</v>
      </c>
      <c r="D203" s="20" t="str">
        <f t="shared" si="18"/>
        <v>Medium Risk</v>
      </c>
      <c r="E203" s="38" t="str">
        <f>IF(SUM('Data · Lists'!C203:F203)&gt;0,"Blacklist — "&amp;TRIM(IF('Data · Lists'!C203=1,"FATF blacklist; ","")&amp;IF('Data · Lists'!D203=1,"UN sanctions; ","")&amp;IF('Data · Lists'!E203=1,"home-jurisdiction sanctions; ","")&amp;IF('Data · Lists'!F203=1,"internal blacklist","")),IF(SUM('Data · Lists'!G203:L203)&gt;0,"Auto-High — "&amp;TRIM(IF('Data · Lists'!G203=1,"FATF greylist; ","")&amp;IF('Data · Lists'!H203=1,"EU high-risk; ","")&amp;IF('Data · Lists'!I203=1,"EU sanctions; ","")&amp;IF('Data · Lists'!J203=1,"UK sanctions; ","")&amp;IF('Data · Lists'!K203=1,"OFAC; ","")&amp;IF('Data · Lists'!L203=1,"Canada sanctions","")),IF(J203=0,"No index data — Manual Review",IF(K203&lt;cov_min,"Coverage below minimum — Manual Review","Index-based"&amp;IF(J203=1," (single indicator, raised one level)","")&amp;IF('Data · Lists'!M203=1," + offshore floor","")))))</f>
        <v>Index-based</v>
      </c>
      <c r="F203" s="38" t="str">
        <f t="shared" si="19"/>
        <v>Standard CDD with awareness of contextual factors.</v>
      </c>
      <c r="G203" s="21"/>
      <c r="H203" s="39"/>
      <c r="I203" s="21" t="str">
        <f>IF(SUM('Data · Lists'!C203:F203)&gt;0,"Blacklist",IF(SUM('Data · Lists'!G203:L203)&gt;0,"High Risk",IF(J203=0,"Manual Review",IF(K203&lt;cov_min,"Manual Review",INDEX(Cfg_Ratings,MIN(3,MAX(IF('Data · Lists'!M203=1,off_floor,1),IF(J203=1,IF(L203&lt;band_L,1,IF(L203&lt;band_M,2,3))+1,IF(L203&lt;band_L,1,IF(L203&lt;band_M,2,3))))))))))</f>
        <v>Medium Risk</v>
      </c>
      <c r="J203" s="21">
        <f t="shared" si="20"/>
        <v>5</v>
      </c>
      <c r="K203" s="22">
        <f t="shared" si="21"/>
        <v>1</v>
      </c>
      <c r="L203" s="23">
        <f t="shared" si="22"/>
        <v>2.0499999999999998</v>
      </c>
      <c r="M203" s="21">
        <f>IF('Data · Indices'!C203="","",IF('Data · Indices'!C203&lt;=t_Basel_1,1,IF('Data · Indices'!C203&lt;=t_Basel_2,2,3)))</f>
        <v>2</v>
      </c>
      <c r="N203" s="21">
        <f>IF('Data · Indices'!D203="","",IF('Data · Indices'!D203&lt;=t_FSI_1,1,IF('Data · Indices'!D203&lt;=t_FSI_2,2,3)))</f>
        <v>3</v>
      </c>
      <c r="O203" s="21">
        <f>IF('Data · Indices'!E203="","",IF('Data · Indices'!E203&lt;=t_CPI_1,3,IF('Data · Indices'!E203&lt;=t_CPI_2,2,1)))</f>
        <v>2</v>
      </c>
      <c r="P203" s="21">
        <f>IF('Data · Indices'!F203="","",IF('Data · Indices'!F203&lt;=t_GTI_1,1,IF('Data · Indices'!F203&lt;=t_GTI_2,2,3)))</f>
        <v>1</v>
      </c>
      <c r="Q203" s="21">
        <f>IF('Data · Indices'!G203="","",IF('Data · Indices'!G203&lt;t_WGI_1,3,IF('Data · Indices'!G203&lt;t_WGI_2,2,1)))</f>
        <v>2</v>
      </c>
      <c r="R203" s="21">
        <f t="shared" si="23"/>
        <v>100</v>
      </c>
      <c r="S203" s="19" t="s">
        <v>871</v>
      </c>
      <c r="T203" s="38"/>
      <c r="U203" s="39"/>
    </row>
    <row r="204" spans="1:21" x14ac:dyDescent="0.2">
      <c r="A204" s="15" t="s">
        <v>872</v>
      </c>
      <c r="B204" s="15" t="s">
        <v>873</v>
      </c>
      <c r="C204" s="35" t="s">
        <v>874</v>
      </c>
      <c r="D204" s="16" t="str">
        <f t="shared" si="18"/>
        <v>Medium Risk</v>
      </c>
      <c r="E204" s="30" t="str">
        <f>IF(SUM('Data · Lists'!C204:F204)&gt;0,"Blacklist — "&amp;TRIM(IF('Data · Lists'!C204=1,"FATF blacklist; ","")&amp;IF('Data · Lists'!D204=1,"UN sanctions; ","")&amp;IF('Data · Lists'!E204=1,"home-jurisdiction sanctions; ","")&amp;IF('Data · Lists'!F204=1,"internal blacklist","")),IF(SUM('Data · Lists'!G204:L204)&gt;0,"Auto-High — "&amp;TRIM(IF('Data · Lists'!G204=1,"FATF greylist; ","")&amp;IF('Data · Lists'!H204=1,"EU high-risk; ","")&amp;IF('Data · Lists'!I204=1,"EU sanctions; ","")&amp;IF('Data · Lists'!J204=1,"UK sanctions; ","")&amp;IF('Data · Lists'!K204=1,"OFAC; ","")&amp;IF('Data · Lists'!L204=1,"Canada sanctions","")),IF(J204=0,"No index data — Manual Review",IF(K204&lt;cov_min,"Coverage below minimum — Manual Review","Index-based"&amp;IF(J204=1," (single indicator, raised one level)","")&amp;IF('Data · Lists'!M204=1," + offshore floor","")))))</f>
        <v>Index-based</v>
      </c>
      <c r="F204" s="30" t="str">
        <f t="shared" si="19"/>
        <v>Standard CDD with awareness of contextual factors.</v>
      </c>
      <c r="G204" s="11"/>
      <c r="H204" s="36"/>
      <c r="I204" s="11" t="str">
        <f>IF(SUM('Data · Lists'!C204:F204)&gt;0,"Blacklist",IF(SUM('Data · Lists'!G204:L204)&gt;0,"High Risk",IF(J204=0,"Manual Review",IF(K204&lt;cov_min,"Manual Review",INDEX(Cfg_Ratings,MIN(3,MAX(IF('Data · Lists'!M204=1,off_floor,1),IF(J204=1,IF(L204&lt;band_L,1,IF(L204&lt;band_M,2,3))+1,IF(L204&lt;band_L,1,IF(L204&lt;band_M,2,3))))))))))</f>
        <v>Medium Risk</v>
      </c>
      <c r="J204" s="11">
        <f t="shared" si="20"/>
        <v>4</v>
      </c>
      <c r="K204" s="17">
        <f t="shared" si="21"/>
        <v>0.8</v>
      </c>
      <c r="L204" s="18">
        <f t="shared" si="22"/>
        <v>1.8125</v>
      </c>
      <c r="M204" s="11">
        <f>IF('Data · Indices'!C204="","",IF('Data · Indices'!C204&lt;=t_Basel_1,1,IF('Data · Indices'!C204&lt;=t_Basel_2,2,3)))</f>
        <v>2</v>
      </c>
      <c r="N204" s="11" t="str">
        <f>IF('Data · Indices'!D204="","",IF('Data · Indices'!D204&lt;=t_FSI_1,1,IF('Data · Indices'!D204&lt;=t_FSI_2,2,3)))</f>
        <v/>
      </c>
      <c r="O204" s="11">
        <f>IF('Data · Indices'!E204="","",IF('Data · Indices'!E204&lt;=t_CPI_1,3,IF('Data · Indices'!E204&lt;=t_CPI_2,2,1)))</f>
        <v>2</v>
      </c>
      <c r="P204" s="11">
        <f>IF('Data · Indices'!F204="","",IF('Data · Indices'!F204&lt;=t_GTI_1,1,IF('Data · Indices'!F204&lt;=t_GTI_2,2,3)))</f>
        <v>1</v>
      </c>
      <c r="Q204" s="11">
        <f>IF('Data · Indices'!G204="","",IF('Data · Indices'!G204&lt;t_WGI_1,3,IF('Data · Indices'!G204&lt;t_WGI_2,2,1)))</f>
        <v>2</v>
      </c>
      <c r="R204" s="11">
        <f t="shared" si="23"/>
        <v>80</v>
      </c>
      <c r="S204" s="15" t="s">
        <v>875</v>
      </c>
      <c r="T204" s="30"/>
      <c r="U204" s="36"/>
    </row>
    <row r="205" spans="1:21" x14ac:dyDescent="0.2">
      <c r="A205" s="19" t="s">
        <v>876</v>
      </c>
      <c r="B205" s="19" t="s">
        <v>877</v>
      </c>
      <c r="C205" s="37" t="s">
        <v>878</v>
      </c>
      <c r="D205" s="20" t="str">
        <f t="shared" si="18"/>
        <v>Medium Risk</v>
      </c>
      <c r="E205" s="38" t="str">
        <f>IF(SUM('Data · Lists'!C205:F205)&gt;0,"Blacklist — "&amp;TRIM(IF('Data · Lists'!C205=1,"FATF blacklist; ","")&amp;IF('Data · Lists'!D205=1,"UN sanctions; ","")&amp;IF('Data · Lists'!E205=1,"home-jurisdiction sanctions; ","")&amp;IF('Data · Lists'!F205=1,"internal blacklist","")),IF(SUM('Data · Lists'!G205:L205)&gt;0,"Auto-High — "&amp;TRIM(IF('Data · Lists'!G205=1,"FATF greylist; ","")&amp;IF('Data · Lists'!H205=1,"EU high-risk; ","")&amp;IF('Data · Lists'!I205=1,"EU sanctions; ","")&amp;IF('Data · Lists'!J205=1,"UK sanctions; ","")&amp;IF('Data · Lists'!K205=1,"OFAC; ","")&amp;IF('Data · Lists'!L205=1,"Canada sanctions","")),IF(J205=0,"No index data — Manual Review",IF(K205&lt;cov_min,"Coverage below minimum — Manual Review","Index-based"&amp;IF(J205=1," (single indicator, raised one level)","")&amp;IF('Data · Lists'!M205=1," + offshore floor","")))))</f>
        <v>Index-based</v>
      </c>
      <c r="F205" s="38" t="str">
        <f t="shared" si="19"/>
        <v>Standard CDD with awareness of contextual factors.</v>
      </c>
      <c r="G205" s="21"/>
      <c r="H205" s="39"/>
      <c r="I205" s="21" t="str">
        <f>IF(SUM('Data · Lists'!C205:F205)&gt;0,"Blacklist",IF(SUM('Data · Lists'!G205:L205)&gt;0,"High Risk",IF(J205=0,"Manual Review",IF(K205&lt;cov_min,"Manual Review",INDEX(Cfg_Ratings,MIN(3,MAX(IF('Data · Lists'!M205=1,off_floor,1),IF(J205=1,IF(L205&lt;band_L,1,IF(L205&lt;band_M,2,3))+1,IF(L205&lt;band_L,1,IF(L205&lt;band_M,2,3))))))))))</f>
        <v>Medium Risk</v>
      </c>
      <c r="J205" s="21">
        <f t="shared" si="20"/>
        <v>5</v>
      </c>
      <c r="K205" s="22">
        <f t="shared" si="21"/>
        <v>1</v>
      </c>
      <c r="L205" s="23">
        <f t="shared" si="22"/>
        <v>2</v>
      </c>
      <c r="M205" s="21">
        <f>IF('Data · Indices'!C205="","",IF('Data · Indices'!C205&lt;=t_Basel_1,1,IF('Data · Indices'!C205&lt;=t_Basel_2,2,3)))</f>
        <v>2</v>
      </c>
      <c r="N205" s="21">
        <f>IF('Data · Indices'!D205="","",IF('Data · Indices'!D205&lt;=t_FSI_1,1,IF('Data · Indices'!D205&lt;=t_FSI_2,2,3)))</f>
        <v>2</v>
      </c>
      <c r="O205" s="21">
        <f>IF('Data · Indices'!E205="","",IF('Data · Indices'!E205&lt;=t_CPI_1,3,IF('Data · Indices'!E205&lt;=t_CPI_2,2,1)))</f>
        <v>3</v>
      </c>
      <c r="P205" s="21">
        <f>IF('Data · Indices'!F205="","",IF('Data · Indices'!F205&lt;=t_GTI_1,1,IF('Data · Indices'!F205&lt;=t_GTI_2,2,3)))</f>
        <v>1</v>
      </c>
      <c r="Q205" s="21">
        <f>IF('Data · Indices'!G205="","",IF('Data · Indices'!G205&lt;t_WGI_1,3,IF('Data · Indices'!G205&lt;t_WGI_2,2,1)))</f>
        <v>2</v>
      </c>
      <c r="R205" s="21">
        <f t="shared" si="23"/>
        <v>100</v>
      </c>
      <c r="S205" s="19" t="s">
        <v>879</v>
      </c>
      <c r="T205" s="38"/>
      <c r="U205" s="39"/>
    </row>
    <row r="206" spans="1:21" x14ac:dyDescent="0.2">
      <c r="A206" s="15" t="s">
        <v>880</v>
      </c>
      <c r="B206" s="15" t="s">
        <v>881</v>
      </c>
      <c r="C206" s="35" t="s">
        <v>882</v>
      </c>
      <c r="D206" s="16" t="str">
        <f t="shared" si="18"/>
        <v>Medium Risk</v>
      </c>
      <c r="E206" s="30" t="str">
        <f>IF(SUM('Data · Lists'!C206:F206)&gt;0,"Blacklist — "&amp;TRIM(IF('Data · Lists'!C206=1,"FATF blacklist; ","")&amp;IF('Data · Lists'!D206=1,"UN sanctions; ","")&amp;IF('Data · Lists'!E206=1,"home-jurisdiction sanctions; ","")&amp;IF('Data · Lists'!F206=1,"internal blacklist","")),IF(SUM('Data · Lists'!G206:L206)&gt;0,"Auto-High — "&amp;TRIM(IF('Data · Lists'!G206=1,"FATF greylist; ","")&amp;IF('Data · Lists'!H206=1,"EU high-risk; ","")&amp;IF('Data · Lists'!I206=1,"EU sanctions; ","")&amp;IF('Data · Lists'!J206=1,"UK sanctions; ","")&amp;IF('Data · Lists'!K206=1,"OFAC; ","")&amp;IF('Data · Lists'!L206=1,"Canada sanctions","")),IF(J206=0,"No index data — Manual Review",IF(K206&lt;cov_min,"Coverage below minimum — Manual Review","Index-based"&amp;IF(J206=1," (single indicator, raised one level)","")&amp;IF('Data · Lists'!M206=1," + offshore floor","")))))</f>
        <v>Index-based + offshore floor</v>
      </c>
      <c r="F206" s="30" t="str">
        <f t="shared" si="19"/>
        <v>Standard CDD with awareness of contextual factors.</v>
      </c>
      <c r="G206" s="11"/>
      <c r="H206" s="36"/>
      <c r="I206" s="11" t="str">
        <f>IF(SUM('Data · Lists'!C206:F206)&gt;0,"Blacklist",IF(SUM('Data · Lists'!G206:L206)&gt;0,"High Risk",IF(J206=0,"Manual Review",IF(K206&lt;cov_min,"Manual Review",INDEX(Cfg_Ratings,MIN(3,MAX(IF('Data · Lists'!M206=1,off_floor,1),IF(J206=1,IF(L206&lt;band_L,1,IF(L206&lt;band_M,2,3))+1,IF(L206&lt;band_L,1,IF(L206&lt;band_M,2,3))))))))))</f>
        <v>Medium Risk</v>
      </c>
      <c r="J206" s="11">
        <f t="shared" si="20"/>
        <v>4</v>
      </c>
      <c r="K206" s="17">
        <f t="shared" si="21"/>
        <v>0.85</v>
      </c>
      <c r="L206" s="18">
        <f t="shared" si="22"/>
        <v>1.9411764705882353</v>
      </c>
      <c r="M206" s="11">
        <f>IF('Data · Indices'!C206="","",IF('Data · Indices'!C206&lt;=t_Basel_1,1,IF('Data · Indices'!C206&lt;=t_Basel_2,2,3)))</f>
        <v>2</v>
      </c>
      <c r="N206" s="11">
        <f>IF('Data · Indices'!D206="","",IF('Data · Indices'!D206&lt;=t_FSI_1,1,IF('Data · Indices'!D206&lt;=t_FSI_2,2,3)))</f>
        <v>3</v>
      </c>
      <c r="O206" s="11">
        <f>IF('Data · Indices'!E206="","",IF('Data · Indices'!E206&lt;=t_CPI_1,3,IF('Data · Indices'!E206&lt;=t_CPI_2,2,1)))</f>
        <v>1</v>
      </c>
      <c r="P206" s="11" t="str">
        <f>IF('Data · Indices'!F206="","",IF('Data · Indices'!F206&lt;=t_GTI_1,1,IF('Data · Indices'!F206&lt;=t_GTI_2,2,3)))</f>
        <v/>
      </c>
      <c r="Q206" s="11">
        <f>IF('Data · Indices'!G206="","",IF('Data · Indices'!G206&lt;t_WGI_1,3,IF('Data · Indices'!G206&lt;t_WGI_2,2,1)))</f>
        <v>1</v>
      </c>
      <c r="R206" s="11">
        <f t="shared" si="23"/>
        <v>85</v>
      </c>
      <c r="S206" s="15" t="s">
        <v>883</v>
      </c>
      <c r="T206" s="30"/>
      <c r="U206" s="36"/>
    </row>
    <row r="207" spans="1:21" x14ac:dyDescent="0.2">
      <c r="A207" s="19" t="s">
        <v>884</v>
      </c>
      <c r="B207" s="19" t="s">
        <v>885</v>
      </c>
      <c r="C207" s="37" t="s">
        <v>886</v>
      </c>
      <c r="D207" s="20" t="str">
        <f t="shared" si="18"/>
        <v>High Risk</v>
      </c>
      <c r="E207" s="38" t="str">
        <f>IF(SUM('Data · Lists'!C207:F207)&gt;0,"Blacklist — "&amp;TRIM(IF('Data · Lists'!C207=1,"FATF blacklist; ","")&amp;IF('Data · Lists'!D207=1,"UN sanctions; ","")&amp;IF('Data · Lists'!E207=1,"home-jurisdiction sanctions; ","")&amp;IF('Data · Lists'!F207=1,"internal blacklist","")),IF(SUM('Data · Lists'!G207:L207)&gt;0,"Auto-High — "&amp;TRIM(IF('Data · Lists'!G207=1,"FATF greylist; ","")&amp;IF('Data · Lists'!H207=1,"EU high-risk; ","")&amp;IF('Data · Lists'!I207=1,"EU sanctions; ","")&amp;IF('Data · Lists'!J207=1,"UK sanctions; ","")&amp;IF('Data · Lists'!K207=1,"OFAC; ","")&amp;IF('Data · Lists'!L207=1,"Canada sanctions","")),IF(J207=0,"No index data — Manual Review",IF(K207&lt;cov_min,"Coverage below minimum — Manual Review","Index-based"&amp;IF(J207=1," (single indicator, raised one level)","")&amp;IF('Data · Lists'!M207=1," + offshore floor","")))))</f>
        <v>Index-based</v>
      </c>
      <c r="F207" s="38" t="str">
        <f t="shared" si="19"/>
        <v>EDD, enhanced ongoing monitoring, management approval to onboard or continue.</v>
      </c>
      <c r="G207" s="21"/>
      <c r="H207" s="39"/>
      <c r="I207" s="21" t="str">
        <f>IF(SUM('Data · Lists'!C207:F207)&gt;0,"Blacklist",IF(SUM('Data · Lists'!G207:L207)&gt;0,"High Risk",IF(J207=0,"Manual Review",IF(K207&lt;cov_min,"Manual Review",INDEX(Cfg_Ratings,MIN(3,MAX(IF('Data · Lists'!M207=1,off_floor,1),IF(J207=1,IF(L207&lt;band_L,1,IF(L207&lt;band_M,2,3))+1,IF(L207&lt;band_L,1,IF(L207&lt;band_M,2,3))))))))))</f>
        <v>High Risk</v>
      </c>
      <c r="J207" s="21">
        <f t="shared" si="20"/>
        <v>4</v>
      </c>
      <c r="K207" s="22">
        <f t="shared" si="21"/>
        <v>0.8</v>
      </c>
      <c r="L207" s="23">
        <f t="shared" si="22"/>
        <v>2.625</v>
      </c>
      <c r="M207" s="21">
        <f>IF('Data · Indices'!C207="","",IF('Data · Indices'!C207&lt;=t_Basel_1,1,IF('Data · Indices'!C207&lt;=t_Basel_2,2,3)))</f>
        <v>3</v>
      </c>
      <c r="N207" s="21" t="str">
        <f>IF('Data · Indices'!D207="","",IF('Data · Indices'!D207&lt;=t_FSI_1,1,IF('Data · Indices'!D207&lt;=t_FSI_2,2,3)))</f>
        <v/>
      </c>
      <c r="O207" s="21">
        <f>IF('Data · Indices'!E207="","",IF('Data · Indices'!E207&lt;=t_CPI_1,3,IF('Data · Indices'!E207&lt;=t_CPI_2,2,1)))</f>
        <v>3</v>
      </c>
      <c r="P207" s="21">
        <f>IF('Data · Indices'!F207="","",IF('Data · Indices'!F207&lt;=t_GTI_1,1,IF('Data · Indices'!F207&lt;=t_GTI_2,2,3)))</f>
        <v>1</v>
      </c>
      <c r="Q207" s="21">
        <f>IF('Data · Indices'!G207="","",IF('Data · Indices'!G207&lt;t_WGI_1,3,IF('Data · Indices'!G207&lt;t_WGI_2,2,1)))</f>
        <v>3</v>
      </c>
      <c r="R207" s="21">
        <f t="shared" si="23"/>
        <v>80</v>
      </c>
      <c r="S207" s="19" t="s">
        <v>887</v>
      </c>
      <c r="T207" s="38"/>
      <c r="U207" s="39"/>
    </row>
    <row r="208" spans="1:21" x14ac:dyDescent="0.2">
      <c r="A208" s="15" t="s">
        <v>888</v>
      </c>
      <c r="B208" s="15" t="s">
        <v>889</v>
      </c>
      <c r="C208" s="35" t="s">
        <v>890</v>
      </c>
      <c r="D208" s="16" t="str">
        <f t="shared" si="18"/>
        <v>Medium Risk</v>
      </c>
      <c r="E208" s="30" t="str">
        <f>IF(SUM('Data · Lists'!C208:F208)&gt;0,"Blacklist — "&amp;TRIM(IF('Data · Lists'!C208=1,"FATF blacklist; ","")&amp;IF('Data · Lists'!D208=1,"UN sanctions; ","")&amp;IF('Data · Lists'!E208=1,"home-jurisdiction sanctions; ","")&amp;IF('Data · Lists'!F208=1,"internal blacklist","")),IF(SUM('Data · Lists'!G208:L208)&gt;0,"Auto-High — "&amp;TRIM(IF('Data · Lists'!G208=1,"FATF greylist; ","")&amp;IF('Data · Lists'!H208=1,"EU high-risk; ","")&amp;IF('Data · Lists'!I208=1,"EU sanctions; ","")&amp;IF('Data · Lists'!J208=1,"UK sanctions; ","")&amp;IF('Data · Lists'!K208=1,"OFAC; ","")&amp;IF('Data · Lists'!L208=1,"Canada sanctions","")),IF(J208=0,"No index data — Manual Review",IF(K208&lt;cov_min,"Coverage below minimum — Manual Review","Index-based"&amp;IF(J208=1," (single indicator, raised one level)","")&amp;IF('Data · Lists'!M208=1," + offshore floor","")))))</f>
        <v>Index-based + offshore floor</v>
      </c>
      <c r="F208" s="30" t="str">
        <f t="shared" si="19"/>
        <v>Standard CDD with awareness of contextual factors.</v>
      </c>
      <c r="G208" s="11"/>
      <c r="H208" s="36"/>
      <c r="I208" s="11" t="str">
        <f>IF(SUM('Data · Lists'!C208:F208)&gt;0,"Blacklist",IF(SUM('Data · Lists'!G208:L208)&gt;0,"High Risk",IF(J208=0,"Manual Review",IF(K208&lt;cov_min,"Manual Review",INDEX(Cfg_Ratings,MIN(3,MAX(IF('Data · Lists'!M208=1,off_floor,1),IF(J208=1,IF(L208&lt;band_L,1,IF(L208&lt;band_M,2,3))+1,IF(L208&lt;band_L,1,IF(L208&lt;band_M,2,3))))))))))</f>
        <v>Medium Risk</v>
      </c>
      <c r="J208" s="11">
        <f t="shared" si="20"/>
        <v>5</v>
      </c>
      <c r="K208" s="17">
        <f t="shared" si="21"/>
        <v>1</v>
      </c>
      <c r="L208" s="18">
        <f t="shared" si="22"/>
        <v>1.6</v>
      </c>
      <c r="M208" s="11">
        <f>IF('Data · Indices'!C208="","",IF('Data · Indices'!C208&lt;=t_Basel_1,1,IF('Data · Indices'!C208&lt;=t_Basel_2,2,3)))</f>
        <v>2</v>
      </c>
      <c r="N208" s="11">
        <f>IF('Data · Indices'!D208="","",IF('Data · Indices'!D208&lt;=t_FSI_1,1,IF('Data · Indices'!D208&lt;=t_FSI_2,2,3)))</f>
        <v>2</v>
      </c>
      <c r="O208" s="11">
        <f>IF('Data · Indices'!E208="","",IF('Data · Indices'!E208&lt;=t_CPI_1,3,IF('Data · Indices'!E208&lt;=t_CPI_2,2,1)))</f>
        <v>1</v>
      </c>
      <c r="P208" s="11">
        <f>IF('Data · Indices'!F208="","",IF('Data · Indices'!F208&lt;=t_GTI_1,1,IF('Data · Indices'!F208&lt;=t_GTI_2,2,3)))</f>
        <v>1</v>
      </c>
      <c r="Q208" s="11">
        <f>IF('Data · Indices'!G208="","",IF('Data · Indices'!G208&lt;t_WGI_1,3,IF('Data · Indices'!G208&lt;t_WGI_2,2,1)))</f>
        <v>1</v>
      </c>
      <c r="R208" s="11">
        <f t="shared" si="23"/>
        <v>100</v>
      </c>
      <c r="S208" s="15" t="s">
        <v>891</v>
      </c>
      <c r="T208" s="30"/>
      <c r="U208" s="36"/>
    </row>
    <row r="209" spans="1:21" x14ac:dyDescent="0.2">
      <c r="A209" s="19" t="s">
        <v>892</v>
      </c>
      <c r="B209" s="19" t="s">
        <v>893</v>
      </c>
      <c r="C209" s="37" t="s">
        <v>894</v>
      </c>
      <c r="D209" s="20" t="str">
        <f t="shared" si="18"/>
        <v>Manual Review</v>
      </c>
      <c r="E209" s="38" t="str">
        <f>IF(SUM('Data · Lists'!C209:F209)&gt;0,"Blacklist — "&amp;TRIM(IF('Data · Lists'!C209=1,"FATF blacklist; ","")&amp;IF('Data · Lists'!D209=1,"UN sanctions; ","")&amp;IF('Data · Lists'!E209=1,"home-jurisdiction sanctions; ","")&amp;IF('Data · Lists'!F209=1,"internal blacklist","")),IF(SUM('Data · Lists'!G209:L209)&gt;0,"Auto-High — "&amp;TRIM(IF('Data · Lists'!G209=1,"FATF greylist; ","")&amp;IF('Data · Lists'!H209=1,"EU high-risk; ","")&amp;IF('Data · Lists'!I209=1,"EU sanctions; ","")&amp;IF('Data · Lists'!J209=1,"UK sanctions; ","")&amp;IF('Data · Lists'!K209=1,"OFAC; ","")&amp;IF('Data · Lists'!L209=1,"Canada sanctions","")),IF(J209=0,"No index data — Manual Review",IF(K209&lt;cov_min,"Coverage below minimum — Manual Review","Index-based"&amp;IF(J209=1," (single indicator, raised one level)","")&amp;IF('Data · Lists'!M209=1," + offshore floor","")))))</f>
        <v>No index data — Manual Review</v>
      </c>
      <c r="F209" s="38" t="str">
        <f t="shared" si="19"/>
        <v>No automatic rating. Compliance must determine and document the rating.</v>
      </c>
      <c r="G209" s="21"/>
      <c r="H209" s="39"/>
      <c r="I209" s="21" t="str">
        <f>IF(SUM('Data · Lists'!C209:F209)&gt;0,"Blacklist",IF(SUM('Data · Lists'!G209:L209)&gt;0,"High Risk",IF(J209=0,"Manual Review",IF(K209&lt;cov_min,"Manual Review",INDEX(Cfg_Ratings,MIN(3,MAX(IF('Data · Lists'!M209=1,off_floor,1),IF(J209=1,IF(L209&lt;band_L,1,IF(L209&lt;band_M,2,3))+1,IF(L209&lt;band_L,1,IF(L209&lt;band_M,2,3))))))))))</f>
        <v>Manual Review</v>
      </c>
      <c r="J209" s="21">
        <f t="shared" si="20"/>
        <v>0</v>
      </c>
      <c r="K209" s="22">
        <f t="shared" si="21"/>
        <v>0</v>
      </c>
      <c r="L209" s="23" t="str">
        <f t="shared" si="22"/>
        <v/>
      </c>
      <c r="M209" s="21" t="str">
        <f>IF('Data · Indices'!C209="","",IF('Data · Indices'!C209&lt;=t_Basel_1,1,IF('Data · Indices'!C209&lt;=t_Basel_2,2,3)))</f>
        <v/>
      </c>
      <c r="N209" s="21" t="str">
        <f>IF('Data · Indices'!D209="","",IF('Data · Indices'!D209&lt;=t_FSI_1,1,IF('Data · Indices'!D209&lt;=t_FSI_2,2,3)))</f>
        <v/>
      </c>
      <c r="O209" s="21" t="str">
        <f>IF('Data · Indices'!E209="","",IF('Data · Indices'!E209&lt;=t_CPI_1,3,IF('Data · Indices'!E209&lt;=t_CPI_2,2,1)))</f>
        <v/>
      </c>
      <c r="P209" s="21" t="str">
        <f>IF('Data · Indices'!F209="","",IF('Data · Indices'!F209&lt;=t_GTI_1,1,IF('Data · Indices'!F209&lt;=t_GTI_2,2,3)))</f>
        <v/>
      </c>
      <c r="Q209" s="21" t="str">
        <f>IF('Data · Indices'!G209="","",IF('Data · Indices'!G209&lt;t_WGI_1,3,IF('Data · Indices'!G209&lt;t_WGI_2,2,1)))</f>
        <v/>
      </c>
      <c r="R209" s="21">
        <f t="shared" si="23"/>
        <v>0</v>
      </c>
      <c r="S209" s="19" t="s">
        <v>895</v>
      </c>
      <c r="T209" s="38"/>
      <c r="U209" s="39"/>
    </row>
    <row r="210" spans="1:21" x14ac:dyDescent="0.2">
      <c r="A210" s="15" t="s">
        <v>896</v>
      </c>
      <c r="B210" s="15" t="s">
        <v>897</v>
      </c>
      <c r="C210" s="35" t="s">
        <v>898</v>
      </c>
      <c r="D210" s="16" t="str">
        <f t="shared" si="18"/>
        <v>Low Risk</v>
      </c>
      <c r="E210" s="30" t="str">
        <f>IF(SUM('Data · Lists'!C210:F210)&gt;0,"Blacklist — "&amp;TRIM(IF('Data · Lists'!C210=1,"FATF blacklist; ","")&amp;IF('Data · Lists'!D210=1,"UN sanctions; ","")&amp;IF('Data · Lists'!E210=1,"home-jurisdiction sanctions; ","")&amp;IF('Data · Lists'!F210=1,"internal blacklist","")),IF(SUM('Data · Lists'!G210:L210)&gt;0,"Auto-High — "&amp;TRIM(IF('Data · Lists'!G210=1,"FATF greylist; ","")&amp;IF('Data · Lists'!H210=1,"EU high-risk; ","")&amp;IF('Data · Lists'!I210=1,"EU sanctions; ","")&amp;IF('Data · Lists'!J210=1,"UK sanctions; ","")&amp;IF('Data · Lists'!K210=1,"OFAC; ","")&amp;IF('Data · Lists'!L210=1,"Canada sanctions","")),IF(J210=0,"No index data — Manual Review",IF(K210&lt;cov_min,"Coverage below minimum — Manual Review","Index-based"&amp;IF(J210=1," (single indicator, raised one level)","")&amp;IF('Data · Lists'!M210=1," + offshore floor","")))))</f>
        <v>Index-based</v>
      </c>
      <c r="F210" s="30" t="str">
        <f t="shared" si="19"/>
        <v>Simplified measures where permitted, subject to Compliance confirmation.</v>
      </c>
      <c r="G210" s="11"/>
      <c r="H210" s="36"/>
      <c r="I210" s="11" t="str">
        <f>IF(SUM('Data · Lists'!C210:F210)&gt;0,"Blacklist",IF(SUM('Data · Lists'!G210:L210)&gt;0,"High Risk",IF(J210=0,"Manual Review",IF(K210&lt;cov_min,"Manual Review",INDEX(Cfg_Ratings,MIN(3,MAX(IF('Data · Lists'!M210=1,off_floor,1),IF(J210=1,IF(L210&lt;band_L,1,IF(L210&lt;band_M,2,3))+1,IF(L210&lt;band_L,1,IF(L210&lt;band_M,2,3))))))))))</f>
        <v>Low Risk</v>
      </c>
      <c r="J210" s="11">
        <f t="shared" si="20"/>
        <v>5</v>
      </c>
      <c r="K210" s="17">
        <f t="shared" si="21"/>
        <v>1</v>
      </c>
      <c r="L210" s="18">
        <f t="shared" si="22"/>
        <v>1.55</v>
      </c>
      <c r="M210" s="11">
        <f>IF('Data · Indices'!C210="","",IF('Data · Indices'!C210&lt;=t_Basel_1,1,IF('Data · Indices'!C210&lt;=t_Basel_2,2,3)))</f>
        <v>2</v>
      </c>
      <c r="N210" s="11">
        <f>IF('Data · Indices'!D210="","",IF('Data · Indices'!D210&lt;=t_FSI_1,1,IF('Data · Indices'!D210&lt;=t_FSI_2,2,3)))</f>
        <v>1</v>
      </c>
      <c r="O210" s="11">
        <f>IF('Data · Indices'!E210="","",IF('Data · Indices'!E210&lt;=t_CPI_1,3,IF('Data · Indices'!E210&lt;=t_CPI_2,2,1)))</f>
        <v>2</v>
      </c>
      <c r="P210" s="11">
        <f>IF('Data · Indices'!F210="","",IF('Data · Indices'!F210&lt;=t_GTI_1,1,IF('Data · Indices'!F210&lt;=t_GTI_2,2,3)))</f>
        <v>1</v>
      </c>
      <c r="Q210" s="11">
        <f>IF('Data · Indices'!G210="","",IF('Data · Indices'!G210&lt;t_WGI_1,3,IF('Data · Indices'!G210&lt;t_WGI_2,2,1)))</f>
        <v>1</v>
      </c>
      <c r="R210" s="11">
        <f t="shared" si="23"/>
        <v>100</v>
      </c>
      <c r="S210" s="15" t="s">
        <v>899</v>
      </c>
      <c r="T210" s="30"/>
      <c r="U210" s="36"/>
    </row>
    <row r="211" spans="1:21" x14ac:dyDescent="0.2">
      <c r="A211" s="19" t="s">
        <v>900</v>
      </c>
      <c r="B211" s="19" t="s">
        <v>901</v>
      </c>
      <c r="C211" s="37" t="s">
        <v>902</v>
      </c>
      <c r="D211" s="20" t="str">
        <f t="shared" si="18"/>
        <v>Low Risk</v>
      </c>
      <c r="E211" s="38" t="str">
        <f>IF(SUM('Data · Lists'!C211:F211)&gt;0,"Blacklist — "&amp;TRIM(IF('Data · Lists'!C211=1,"FATF blacklist; ","")&amp;IF('Data · Lists'!D211=1,"UN sanctions; ","")&amp;IF('Data · Lists'!E211=1,"home-jurisdiction sanctions; ","")&amp;IF('Data · Lists'!F211=1,"internal blacklist","")),IF(SUM('Data · Lists'!G211:L211)&gt;0,"Auto-High — "&amp;TRIM(IF('Data · Lists'!G211=1,"FATF greylist; ","")&amp;IF('Data · Lists'!H211=1,"EU high-risk; ","")&amp;IF('Data · Lists'!I211=1,"EU sanctions; ","")&amp;IF('Data · Lists'!J211=1,"UK sanctions; ","")&amp;IF('Data · Lists'!K211=1,"OFAC; ","")&amp;IF('Data · Lists'!L211=1,"Canada sanctions","")),IF(J211=0,"No index data — Manual Review",IF(K211&lt;cov_min,"Coverage below minimum — Manual Review","Index-based"&amp;IF(J211=1," (single indicator, raised one level)","")&amp;IF('Data · Lists'!M211=1," + offshore floor","")))))</f>
        <v>Index-based</v>
      </c>
      <c r="F211" s="38" t="str">
        <f t="shared" si="19"/>
        <v>Simplified measures where permitted, subject to Compliance confirmation.</v>
      </c>
      <c r="G211" s="21"/>
      <c r="H211" s="39"/>
      <c r="I211" s="21" t="str">
        <f>IF(SUM('Data · Lists'!C211:F211)&gt;0,"Blacklist",IF(SUM('Data · Lists'!G211:L211)&gt;0,"High Risk",IF(J211=0,"Manual Review",IF(K211&lt;cov_min,"Manual Review",INDEX(Cfg_Ratings,MIN(3,MAX(IF('Data · Lists'!M211=1,off_floor,1),IF(J211=1,IF(L211&lt;band_L,1,IF(L211&lt;band_M,2,3))+1,IF(L211&lt;band_L,1,IF(L211&lt;band_M,2,3))))))))))</f>
        <v>Low Risk</v>
      </c>
      <c r="J211" s="21">
        <f t="shared" si="20"/>
        <v>5</v>
      </c>
      <c r="K211" s="22">
        <f t="shared" si="21"/>
        <v>1</v>
      </c>
      <c r="L211" s="23">
        <f t="shared" si="22"/>
        <v>1.1499999999999999</v>
      </c>
      <c r="M211" s="21">
        <f>IF('Data · Indices'!C211="","",IF('Data · Indices'!C211&lt;=t_Basel_1,1,IF('Data · Indices'!C211&lt;=t_Basel_2,2,3)))</f>
        <v>1</v>
      </c>
      <c r="N211" s="21">
        <f>IF('Data · Indices'!D211="","",IF('Data · Indices'!D211&lt;=t_FSI_1,1,IF('Data · Indices'!D211&lt;=t_FSI_2,2,3)))</f>
        <v>1</v>
      </c>
      <c r="O211" s="21">
        <f>IF('Data · Indices'!E211="","",IF('Data · Indices'!E211&lt;=t_CPI_1,3,IF('Data · Indices'!E211&lt;=t_CPI_2,2,1)))</f>
        <v>2</v>
      </c>
      <c r="P211" s="21">
        <f>IF('Data · Indices'!F211="","",IF('Data · Indices'!F211&lt;=t_GTI_1,1,IF('Data · Indices'!F211&lt;=t_GTI_2,2,3)))</f>
        <v>1</v>
      </c>
      <c r="Q211" s="21">
        <f>IF('Data · Indices'!G211="","",IF('Data · Indices'!G211&lt;t_WGI_1,3,IF('Data · Indices'!G211&lt;t_WGI_2,2,1)))</f>
        <v>1</v>
      </c>
      <c r="R211" s="21">
        <f t="shared" si="23"/>
        <v>100</v>
      </c>
      <c r="S211" s="19" t="s">
        <v>903</v>
      </c>
      <c r="T211" s="38"/>
      <c r="U211" s="39"/>
    </row>
    <row r="212" spans="1:21" x14ac:dyDescent="0.2">
      <c r="A212" s="15" t="s">
        <v>904</v>
      </c>
      <c r="B212" s="15" t="s">
        <v>905</v>
      </c>
      <c r="C212" s="35" t="s">
        <v>906</v>
      </c>
      <c r="D212" s="16" t="str">
        <f t="shared" si="18"/>
        <v>High Risk</v>
      </c>
      <c r="E212" s="30" t="str">
        <f>IF(SUM('Data · Lists'!C212:F212)&gt;0,"Blacklist — "&amp;TRIM(IF('Data · Lists'!C212=1,"FATF blacklist; ","")&amp;IF('Data · Lists'!D212=1,"UN sanctions; ","")&amp;IF('Data · Lists'!E212=1,"home-jurisdiction sanctions; ","")&amp;IF('Data · Lists'!F212=1,"internal blacklist","")),IF(SUM('Data · Lists'!G212:L212)&gt;0,"Auto-High — "&amp;TRIM(IF('Data · Lists'!G212=1,"FATF greylist; ","")&amp;IF('Data · Lists'!H212=1,"EU high-risk; ","")&amp;IF('Data · Lists'!I212=1,"EU sanctions; ","")&amp;IF('Data · Lists'!J212=1,"UK sanctions; ","")&amp;IF('Data · Lists'!K212=1,"OFAC; ","")&amp;IF('Data · Lists'!L212=1,"Canada sanctions","")),IF(J212=0,"No index data — Manual Review",IF(K212&lt;cov_min,"Coverage below minimum — Manual Review","Index-based"&amp;IF(J212=1," (single indicator, raised one level)","")&amp;IF('Data · Lists'!M212=1," + offshore floor","")))))</f>
        <v>Index-based</v>
      </c>
      <c r="F212" s="30" t="str">
        <f t="shared" si="19"/>
        <v>EDD, enhanced ongoing monitoring, management approval to onboard or continue.</v>
      </c>
      <c r="G212" s="11"/>
      <c r="H212" s="36"/>
      <c r="I212" s="11" t="str">
        <f>IF(SUM('Data · Lists'!C212:F212)&gt;0,"Blacklist",IF(SUM('Data · Lists'!G212:L212)&gt;0,"High Risk",IF(J212=0,"Manual Review",IF(K212&lt;cov_min,"Manual Review",INDEX(Cfg_Ratings,MIN(3,MAX(IF('Data · Lists'!M212=1,off_floor,1),IF(J212=1,IF(L212&lt;band_L,1,IF(L212&lt;band_M,2,3))+1,IF(L212&lt;band_L,1,IF(L212&lt;band_M,2,3))))))))))</f>
        <v>High Risk</v>
      </c>
      <c r="J212" s="11">
        <f t="shared" si="20"/>
        <v>3</v>
      </c>
      <c r="K212" s="17">
        <f t="shared" si="21"/>
        <v>0.65</v>
      </c>
      <c r="L212" s="18">
        <f t="shared" si="22"/>
        <v>2.4615384615384617</v>
      </c>
      <c r="M212" s="11">
        <f>IF('Data · Indices'!C212="","",IF('Data · Indices'!C212&lt;=t_Basel_1,1,IF('Data · Indices'!C212&lt;=t_Basel_2,2,3)))</f>
        <v>3</v>
      </c>
      <c r="N212" s="11" t="str">
        <f>IF('Data · Indices'!D212="","",IF('Data · Indices'!D212&lt;=t_FSI_1,1,IF('Data · Indices'!D212&lt;=t_FSI_2,2,3)))</f>
        <v/>
      </c>
      <c r="O212" s="11">
        <f>IF('Data · Indices'!E212="","",IF('Data · Indices'!E212&lt;=t_CPI_1,3,IF('Data · Indices'!E212&lt;=t_CPI_2,2,1)))</f>
        <v>2</v>
      </c>
      <c r="P212" s="11" t="str">
        <f>IF('Data · Indices'!F212="","",IF('Data · Indices'!F212&lt;=t_GTI_1,1,IF('Data · Indices'!F212&lt;=t_GTI_2,2,3)))</f>
        <v/>
      </c>
      <c r="Q212" s="11">
        <f>IF('Data · Indices'!G212="","",IF('Data · Indices'!G212&lt;t_WGI_1,3,IF('Data · Indices'!G212&lt;t_WGI_2,2,1)))</f>
        <v>1</v>
      </c>
      <c r="R212" s="11">
        <f t="shared" si="23"/>
        <v>65</v>
      </c>
      <c r="S212" s="15" t="s">
        <v>907</v>
      </c>
      <c r="T212" s="30"/>
      <c r="U212" s="36"/>
    </row>
    <row r="213" spans="1:21" x14ac:dyDescent="0.2">
      <c r="A213" s="19" t="s">
        <v>908</v>
      </c>
      <c r="B213" s="19" t="s">
        <v>909</v>
      </c>
      <c r="C213" s="37" t="s">
        <v>910</v>
      </c>
      <c r="D213" s="20" t="str">
        <f t="shared" si="18"/>
        <v>Manual Review</v>
      </c>
      <c r="E213" s="38" t="str">
        <f>IF(SUM('Data · Lists'!C213:F213)&gt;0,"Blacklist — "&amp;TRIM(IF('Data · Lists'!C213=1,"FATF blacklist; ","")&amp;IF('Data · Lists'!D213=1,"UN sanctions; ","")&amp;IF('Data · Lists'!E213=1,"home-jurisdiction sanctions; ","")&amp;IF('Data · Lists'!F213=1,"internal blacklist","")),IF(SUM('Data · Lists'!G213:L213)&gt;0,"Auto-High — "&amp;TRIM(IF('Data · Lists'!G213=1,"FATF greylist; ","")&amp;IF('Data · Lists'!H213=1,"EU high-risk; ","")&amp;IF('Data · Lists'!I213=1,"EU sanctions; ","")&amp;IF('Data · Lists'!J213=1,"UK sanctions; ","")&amp;IF('Data · Lists'!K213=1,"OFAC; ","")&amp;IF('Data · Lists'!L213=1,"Canada sanctions","")),IF(J213=0,"No index data — Manual Review",IF(K213&lt;cov_min,"Coverage below minimum — Manual Review","Index-based"&amp;IF(J213=1," (single indicator, raised one level)","")&amp;IF('Data · Lists'!M213=1," + offshore floor","")))))</f>
        <v>Coverage below minimum — Manual Review</v>
      </c>
      <c r="F213" s="38" t="str">
        <f t="shared" si="19"/>
        <v>No automatic rating. Compliance must determine and document the rating.</v>
      </c>
      <c r="G213" s="21"/>
      <c r="H213" s="39"/>
      <c r="I213" s="21" t="str">
        <f>IF(SUM('Data · Lists'!C213:F213)&gt;0,"Blacklist",IF(SUM('Data · Lists'!G213:L213)&gt;0,"High Risk",IF(J213=0,"Manual Review",IF(K213&lt;cov_min,"Manual Review",INDEX(Cfg_Ratings,MIN(3,MAX(IF('Data · Lists'!M213=1,off_floor,1),IF(J213=1,IF(L213&lt;band_L,1,IF(L213&lt;band_M,2,3))+1,IF(L213&lt;band_L,1,IF(L213&lt;band_M,2,3))))))))))</f>
        <v>Manual Review</v>
      </c>
      <c r="J213" s="21">
        <f t="shared" si="20"/>
        <v>3</v>
      </c>
      <c r="K213" s="22">
        <f t="shared" si="21"/>
        <v>0.4</v>
      </c>
      <c r="L213" s="23">
        <f t="shared" si="22"/>
        <v>3</v>
      </c>
      <c r="M213" s="21" t="str">
        <f>IF('Data · Indices'!C213="","",IF('Data · Indices'!C213&lt;=t_Basel_1,1,IF('Data · Indices'!C213&lt;=t_Basel_2,2,3)))</f>
        <v/>
      </c>
      <c r="N213" s="21" t="str">
        <f>IF('Data · Indices'!D213="","",IF('Data · Indices'!D213&lt;=t_FSI_1,1,IF('Data · Indices'!D213&lt;=t_FSI_2,2,3)))</f>
        <v/>
      </c>
      <c r="O213" s="21">
        <f>IF('Data · Indices'!E213="","",IF('Data · Indices'!E213&lt;=t_CPI_1,3,IF('Data · Indices'!E213&lt;=t_CPI_2,2,1)))</f>
        <v>3</v>
      </c>
      <c r="P213" s="21">
        <f>IF('Data · Indices'!F213="","",IF('Data · Indices'!F213&lt;=t_GTI_1,1,IF('Data · Indices'!F213&lt;=t_GTI_2,2,3)))</f>
        <v>3</v>
      </c>
      <c r="Q213" s="21">
        <f>IF('Data · Indices'!G213="","",IF('Data · Indices'!G213&lt;t_WGI_1,3,IF('Data · Indices'!G213&lt;t_WGI_2,2,1)))</f>
        <v>3</v>
      </c>
      <c r="R213" s="21">
        <f t="shared" si="23"/>
        <v>40</v>
      </c>
      <c r="S213" s="19" t="s">
        <v>911</v>
      </c>
      <c r="T213" s="38"/>
      <c r="U213" s="39"/>
    </row>
    <row r="214" spans="1:21" x14ac:dyDescent="0.2">
      <c r="A214" s="15" t="s">
        <v>912</v>
      </c>
      <c r="B214" s="15" t="s">
        <v>913</v>
      </c>
      <c r="C214" s="35" t="s">
        <v>914</v>
      </c>
      <c r="D214" s="16" t="str">
        <f t="shared" si="18"/>
        <v>Medium Risk</v>
      </c>
      <c r="E214" s="30" t="str">
        <f>IF(SUM('Data · Lists'!C214:F214)&gt;0,"Blacklist — "&amp;TRIM(IF('Data · Lists'!C214=1,"FATF blacklist; ","")&amp;IF('Data · Lists'!D214=1,"UN sanctions; ","")&amp;IF('Data · Lists'!E214=1,"home-jurisdiction sanctions; ","")&amp;IF('Data · Lists'!F214=1,"internal blacklist","")),IF(SUM('Data · Lists'!G214:L214)&gt;0,"Auto-High — "&amp;TRIM(IF('Data · Lists'!G214=1,"FATF greylist; ","")&amp;IF('Data · Lists'!H214=1,"EU high-risk; ","")&amp;IF('Data · Lists'!I214=1,"EU sanctions; ","")&amp;IF('Data · Lists'!J214=1,"UK sanctions; ","")&amp;IF('Data · Lists'!K214=1,"OFAC; ","")&amp;IF('Data · Lists'!L214=1,"Canada sanctions","")),IF(J214=0,"No index data — Manual Review",IF(K214&lt;cov_min,"Coverage below minimum — Manual Review","Index-based"&amp;IF(J214=1," (single indicator, raised one level)","")&amp;IF('Data · Lists'!M214=1," + offshore floor","")))))</f>
        <v>Index-based</v>
      </c>
      <c r="F214" s="30" t="str">
        <f t="shared" si="19"/>
        <v>Standard CDD with awareness of contextual factors.</v>
      </c>
      <c r="G214" s="11"/>
      <c r="H214" s="36"/>
      <c r="I214" s="11" t="str">
        <f>IF(SUM('Data · Lists'!C214:F214)&gt;0,"Blacklist",IF(SUM('Data · Lists'!G214:L214)&gt;0,"High Risk",IF(J214=0,"Manual Review",IF(K214&lt;cov_min,"Manual Review",INDEX(Cfg_Ratings,MIN(3,MAX(IF('Data · Lists'!M214=1,off_floor,1),IF(J214=1,IF(L214&lt;band_L,1,IF(L214&lt;band_M,2,3))+1,IF(L214&lt;band_L,1,IF(L214&lt;band_M,2,3))))))))))</f>
        <v>Medium Risk</v>
      </c>
      <c r="J214" s="11">
        <f t="shared" si="20"/>
        <v>5</v>
      </c>
      <c r="K214" s="17">
        <f t="shared" si="21"/>
        <v>1</v>
      </c>
      <c r="L214" s="18">
        <f t="shared" si="22"/>
        <v>1.95</v>
      </c>
      <c r="M214" s="11">
        <f>IF('Data · Indices'!C214="","",IF('Data · Indices'!C214&lt;=t_Basel_1,1,IF('Data · Indices'!C214&lt;=t_Basel_2,2,3)))</f>
        <v>2</v>
      </c>
      <c r="N214" s="11">
        <f>IF('Data · Indices'!D214="","",IF('Data · Indices'!D214&lt;=t_FSI_1,1,IF('Data · Indices'!D214&lt;=t_FSI_2,2,3)))</f>
        <v>2</v>
      </c>
      <c r="O214" s="11">
        <f>IF('Data · Indices'!E214="","",IF('Data · Indices'!E214&lt;=t_CPI_1,3,IF('Data · Indices'!E214&lt;=t_CPI_2,2,1)))</f>
        <v>2</v>
      </c>
      <c r="P214" s="11">
        <f>IF('Data · Indices'!F214="","",IF('Data · Indices'!F214&lt;=t_GTI_1,1,IF('Data · Indices'!F214&lt;=t_GTI_2,2,3)))</f>
        <v>1</v>
      </c>
      <c r="Q214" s="11">
        <f>IF('Data · Indices'!G214="","",IF('Data · Indices'!G214&lt;t_WGI_1,3,IF('Data · Indices'!G214&lt;t_WGI_2,2,1)))</f>
        <v>3</v>
      </c>
      <c r="R214" s="11">
        <f t="shared" si="23"/>
        <v>100</v>
      </c>
      <c r="S214" s="15" t="s">
        <v>915</v>
      </c>
      <c r="T214" s="30"/>
      <c r="U214" s="36"/>
    </row>
    <row r="215" spans="1:21" x14ac:dyDescent="0.2">
      <c r="A215" s="19" t="s">
        <v>916</v>
      </c>
      <c r="B215" s="19" t="s">
        <v>917</v>
      </c>
      <c r="C215" s="37" t="s">
        <v>918</v>
      </c>
      <c r="D215" s="20" t="str">
        <f t="shared" si="18"/>
        <v>Manual Review</v>
      </c>
      <c r="E215" s="38" t="str">
        <f>IF(SUM('Data · Lists'!C215:F215)&gt;0,"Blacklist — "&amp;TRIM(IF('Data · Lists'!C215=1,"FATF blacklist; ","")&amp;IF('Data · Lists'!D215=1,"UN sanctions; ","")&amp;IF('Data · Lists'!E215=1,"home-jurisdiction sanctions; ","")&amp;IF('Data · Lists'!F215=1,"internal blacklist","")),IF(SUM('Data · Lists'!G215:L215)&gt;0,"Auto-High — "&amp;TRIM(IF('Data · Lists'!G215=1,"FATF greylist; ","")&amp;IF('Data · Lists'!H215=1,"EU high-risk; ","")&amp;IF('Data · Lists'!I215=1,"EU sanctions; ","")&amp;IF('Data · Lists'!J215=1,"UK sanctions; ","")&amp;IF('Data · Lists'!K215=1,"OFAC; ","")&amp;IF('Data · Lists'!L215=1,"Canada sanctions","")),IF(J215=0,"No index data — Manual Review",IF(K215&lt;cov_min,"Coverage below minimum — Manual Review","Index-based"&amp;IF(J215=1," (single indicator, raised one level)","")&amp;IF('Data · Lists'!M215=1," + offshore floor","")))))</f>
        <v>No index data — Manual Review</v>
      </c>
      <c r="F215" s="38" t="str">
        <f t="shared" si="19"/>
        <v>No automatic rating. Compliance must determine and document the rating.</v>
      </c>
      <c r="G215" s="21"/>
      <c r="H215" s="39"/>
      <c r="I215" s="21" t="str">
        <f>IF(SUM('Data · Lists'!C215:F215)&gt;0,"Blacklist",IF(SUM('Data · Lists'!G215:L215)&gt;0,"High Risk",IF(J215=0,"Manual Review",IF(K215&lt;cov_min,"Manual Review",INDEX(Cfg_Ratings,MIN(3,MAX(IF('Data · Lists'!M215=1,off_floor,1),IF(J215=1,IF(L215&lt;band_L,1,IF(L215&lt;band_M,2,3))+1,IF(L215&lt;band_L,1,IF(L215&lt;band_M,2,3))))))))))</f>
        <v>Manual Review</v>
      </c>
      <c r="J215" s="21">
        <f t="shared" si="20"/>
        <v>0</v>
      </c>
      <c r="K215" s="22">
        <f t="shared" si="21"/>
        <v>0</v>
      </c>
      <c r="L215" s="23" t="str">
        <f t="shared" si="22"/>
        <v/>
      </c>
      <c r="M215" s="21" t="str">
        <f>IF('Data · Indices'!C215="","",IF('Data · Indices'!C215&lt;=t_Basel_1,1,IF('Data · Indices'!C215&lt;=t_Basel_2,2,3)))</f>
        <v/>
      </c>
      <c r="N215" s="21" t="str">
        <f>IF('Data · Indices'!D215="","",IF('Data · Indices'!D215&lt;=t_FSI_1,1,IF('Data · Indices'!D215&lt;=t_FSI_2,2,3)))</f>
        <v/>
      </c>
      <c r="O215" s="21" t="str">
        <f>IF('Data · Indices'!E215="","",IF('Data · Indices'!E215&lt;=t_CPI_1,3,IF('Data · Indices'!E215&lt;=t_CPI_2,2,1)))</f>
        <v/>
      </c>
      <c r="P215" s="21" t="str">
        <f>IF('Data · Indices'!F215="","",IF('Data · Indices'!F215&lt;=t_GTI_1,1,IF('Data · Indices'!F215&lt;=t_GTI_2,2,3)))</f>
        <v/>
      </c>
      <c r="Q215" s="21" t="str">
        <f>IF('Data · Indices'!G215="","",IF('Data · Indices'!G215&lt;t_WGI_1,3,IF('Data · Indices'!G215&lt;t_WGI_2,2,1)))</f>
        <v/>
      </c>
      <c r="R215" s="21">
        <f t="shared" si="23"/>
        <v>0</v>
      </c>
      <c r="S215" s="19" t="s">
        <v>919</v>
      </c>
      <c r="T215" s="38"/>
      <c r="U215" s="39"/>
    </row>
    <row r="216" spans="1:21" x14ac:dyDescent="0.2">
      <c r="A216" s="15" t="s">
        <v>920</v>
      </c>
      <c r="B216" s="15" t="s">
        <v>921</v>
      </c>
      <c r="C216" s="35" t="s">
        <v>922</v>
      </c>
      <c r="D216" s="16" t="str">
        <f t="shared" si="18"/>
        <v>Manual Review</v>
      </c>
      <c r="E216" s="30" t="str">
        <f>IF(SUM('Data · Lists'!C216:F216)&gt;0,"Blacklist — "&amp;TRIM(IF('Data · Lists'!C216=1,"FATF blacklist; ","")&amp;IF('Data · Lists'!D216=1,"UN sanctions; ","")&amp;IF('Data · Lists'!E216=1,"home-jurisdiction sanctions; ","")&amp;IF('Data · Lists'!F216=1,"internal blacklist","")),IF(SUM('Data · Lists'!G216:L216)&gt;0,"Auto-High — "&amp;TRIM(IF('Data · Lists'!G216=1,"FATF greylist; ","")&amp;IF('Data · Lists'!H216=1,"EU high-risk; ","")&amp;IF('Data · Lists'!I216=1,"EU sanctions; ","")&amp;IF('Data · Lists'!J216=1,"UK sanctions; ","")&amp;IF('Data · Lists'!K216=1,"OFAC; ","")&amp;IF('Data · Lists'!L216=1,"Canada sanctions","")),IF(J216=0,"No index data — Manual Review",IF(K216&lt;cov_min,"Coverage below minimum — Manual Review","Index-based"&amp;IF(J216=1," (single indicator, raised one level)","")&amp;IF('Data · Lists'!M216=1," + offshore floor","")))))</f>
        <v>Coverage below minimum — Manual Review</v>
      </c>
      <c r="F216" s="30" t="str">
        <f t="shared" si="19"/>
        <v>No automatic rating. Compliance must determine and document the rating.</v>
      </c>
      <c r="G216" s="11"/>
      <c r="H216" s="36"/>
      <c r="I216" s="11" t="str">
        <f>IF(SUM('Data · Lists'!C216:F216)&gt;0,"Blacklist",IF(SUM('Data · Lists'!G216:L216)&gt;0,"High Risk",IF(J216=0,"Manual Review",IF(K216&lt;cov_min,"Manual Review",INDEX(Cfg_Ratings,MIN(3,MAX(IF('Data · Lists'!M216=1,off_floor,1),IF(J216=1,IF(L216&lt;band_L,1,IF(L216&lt;band_M,2,3))+1,IF(L216&lt;band_L,1,IF(L216&lt;band_M,2,3))))))))))</f>
        <v>Manual Review</v>
      </c>
      <c r="J216" s="11">
        <f t="shared" si="20"/>
        <v>3</v>
      </c>
      <c r="K216" s="17">
        <f t="shared" si="21"/>
        <v>0.45</v>
      </c>
      <c r="L216" s="18">
        <f t="shared" si="22"/>
        <v>1.4444444444444444</v>
      </c>
      <c r="M216" s="11" t="str">
        <f>IF('Data · Indices'!C216="","",IF('Data · Indices'!C216&lt;=t_Basel_1,1,IF('Data · Indices'!C216&lt;=t_Basel_2,2,3)))</f>
        <v/>
      </c>
      <c r="N216" s="11">
        <f>IF('Data · Indices'!D216="","",IF('Data · Indices'!D216&lt;=t_FSI_1,1,IF('Data · Indices'!D216&lt;=t_FSI_2,2,3)))</f>
        <v>2</v>
      </c>
      <c r="O216" s="11" t="str">
        <f>IF('Data · Indices'!E216="","",IF('Data · Indices'!E216&lt;=t_CPI_1,3,IF('Data · Indices'!E216&lt;=t_CPI_2,2,1)))</f>
        <v/>
      </c>
      <c r="P216" s="11">
        <f>IF('Data · Indices'!F216="","",IF('Data · Indices'!F216&lt;=t_GTI_1,1,IF('Data · Indices'!F216&lt;=t_GTI_2,2,3)))</f>
        <v>1</v>
      </c>
      <c r="Q216" s="11">
        <f>IF('Data · Indices'!G216="","",IF('Data · Indices'!G216&lt;t_WGI_1,3,IF('Data · Indices'!G216&lt;t_WGI_2,2,1)))</f>
        <v>1</v>
      </c>
      <c r="R216" s="11">
        <f t="shared" si="23"/>
        <v>45</v>
      </c>
      <c r="S216" s="15" t="s">
        <v>923</v>
      </c>
      <c r="T216" s="30"/>
      <c r="U216" s="36"/>
    </row>
    <row r="217" spans="1:21" x14ac:dyDescent="0.2">
      <c r="A217" s="19" t="s">
        <v>924</v>
      </c>
      <c r="B217" s="19" t="s">
        <v>925</v>
      </c>
      <c r="C217" s="37" t="s">
        <v>926</v>
      </c>
      <c r="D217" s="20" t="str">
        <f t="shared" si="18"/>
        <v>Manual Review</v>
      </c>
      <c r="E217" s="38" t="str">
        <f>IF(SUM('Data · Lists'!C217:F217)&gt;0,"Blacklist — "&amp;TRIM(IF('Data · Lists'!C217=1,"FATF blacklist; ","")&amp;IF('Data · Lists'!D217=1,"UN sanctions; ","")&amp;IF('Data · Lists'!E217=1,"home-jurisdiction sanctions; ","")&amp;IF('Data · Lists'!F217=1,"internal blacklist","")),IF(SUM('Data · Lists'!G217:L217)&gt;0,"Auto-High — "&amp;TRIM(IF('Data · Lists'!G217=1,"FATF greylist; ","")&amp;IF('Data · Lists'!H217=1,"EU high-risk; ","")&amp;IF('Data · Lists'!I217=1,"EU sanctions; ","")&amp;IF('Data · Lists'!J217=1,"UK sanctions; ","")&amp;IF('Data · Lists'!K217=1,"OFAC; ","")&amp;IF('Data · Lists'!L217=1,"Canada sanctions","")),IF(J217=0,"No index data — Manual Review",IF(K217&lt;cov_min,"Coverage below minimum — Manual Review","Index-based"&amp;IF(J217=1," (single indicator, raised one level)","")&amp;IF('Data · Lists'!M217=1," + offshore floor","")))))</f>
        <v>No index data — Manual Review</v>
      </c>
      <c r="F217" s="38" t="str">
        <f t="shared" si="19"/>
        <v>No automatic rating. Compliance must determine and document the rating.</v>
      </c>
      <c r="G217" s="21"/>
      <c r="H217" s="39"/>
      <c r="I217" s="21" t="str">
        <f>IF(SUM('Data · Lists'!C217:F217)&gt;0,"Blacklist",IF(SUM('Data · Lists'!G217:L217)&gt;0,"High Risk",IF(J217=0,"Manual Review",IF(K217&lt;cov_min,"Manual Review",INDEX(Cfg_Ratings,MIN(3,MAX(IF('Data · Lists'!M217=1,off_floor,1),IF(J217=1,IF(L217&lt;band_L,1,IF(L217&lt;band_M,2,3))+1,IF(L217&lt;band_L,1,IF(L217&lt;band_M,2,3))))))))))</f>
        <v>Manual Review</v>
      </c>
      <c r="J217" s="21">
        <f t="shared" si="20"/>
        <v>0</v>
      </c>
      <c r="K217" s="22">
        <f t="shared" si="21"/>
        <v>0</v>
      </c>
      <c r="L217" s="23" t="str">
        <f t="shared" si="22"/>
        <v/>
      </c>
      <c r="M217" s="21" t="str">
        <f>IF('Data · Indices'!C217="","",IF('Data · Indices'!C217&lt;=t_Basel_1,1,IF('Data · Indices'!C217&lt;=t_Basel_2,2,3)))</f>
        <v/>
      </c>
      <c r="N217" s="21" t="str">
        <f>IF('Data · Indices'!D217="","",IF('Data · Indices'!D217&lt;=t_FSI_1,1,IF('Data · Indices'!D217&lt;=t_FSI_2,2,3)))</f>
        <v/>
      </c>
      <c r="O217" s="21" t="str">
        <f>IF('Data · Indices'!E217="","",IF('Data · Indices'!E217&lt;=t_CPI_1,3,IF('Data · Indices'!E217&lt;=t_CPI_2,2,1)))</f>
        <v/>
      </c>
      <c r="P217" s="21" t="str">
        <f>IF('Data · Indices'!F217="","",IF('Data · Indices'!F217&lt;=t_GTI_1,1,IF('Data · Indices'!F217&lt;=t_GTI_2,2,3)))</f>
        <v/>
      </c>
      <c r="Q217" s="21" t="str">
        <f>IF('Data · Indices'!G217="","",IF('Data · Indices'!G217&lt;t_WGI_1,3,IF('Data · Indices'!G217&lt;t_WGI_2,2,1)))</f>
        <v/>
      </c>
      <c r="R217" s="21">
        <f t="shared" si="23"/>
        <v>0</v>
      </c>
      <c r="S217" s="19" t="s">
        <v>927</v>
      </c>
      <c r="T217" s="38" t="s">
        <v>84</v>
      </c>
      <c r="U217" s="39"/>
    </row>
    <row r="218" spans="1:21" x14ac:dyDescent="0.2">
      <c r="A218" s="15" t="s">
        <v>928</v>
      </c>
      <c r="B218" s="15" t="s">
        <v>929</v>
      </c>
      <c r="C218" s="35" t="s">
        <v>930</v>
      </c>
      <c r="D218" s="16" t="str">
        <f t="shared" si="18"/>
        <v>High Risk</v>
      </c>
      <c r="E218" s="30" t="str">
        <f>IF(SUM('Data · Lists'!C218:F218)&gt;0,"Blacklist — "&amp;TRIM(IF('Data · Lists'!C218=1,"FATF blacklist; ","")&amp;IF('Data · Lists'!D218=1,"UN sanctions; ","")&amp;IF('Data · Lists'!E218=1,"home-jurisdiction sanctions; ","")&amp;IF('Data · Lists'!F218=1,"internal blacklist","")),IF(SUM('Data · Lists'!G218:L218)&gt;0,"Auto-High — "&amp;TRIM(IF('Data · Lists'!G218=1,"FATF greylist; ","")&amp;IF('Data · Lists'!H218=1,"EU high-risk; ","")&amp;IF('Data · Lists'!I218=1,"EU sanctions; ","")&amp;IF('Data · Lists'!J218=1,"UK sanctions; ","")&amp;IF('Data · Lists'!K218=1,"OFAC; ","")&amp;IF('Data · Lists'!L218=1,"Canada sanctions","")),IF(J218=0,"No index data — Manual Review",IF(K218&lt;cov_min,"Coverage below minimum — Manual Review","Index-based"&amp;IF(J218=1," (single indicator, raised one level)","")&amp;IF('Data · Lists'!M218=1," + offshore floor","")))))</f>
        <v>Auto-High — FATF greylist; EU high-risk;</v>
      </c>
      <c r="F218" s="30" t="str">
        <f t="shared" si="19"/>
        <v>EDD, enhanced ongoing monitoring, management approval to onboard or continue.</v>
      </c>
      <c r="G218" s="11"/>
      <c r="H218" s="36"/>
      <c r="I218" s="11" t="str">
        <f>IF(SUM('Data · Lists'!C218:F218)&gt;0,"Blacklist",IF(SUM('Data · Lists'!G218:L218)&gt;0,"High Risk",IF(J218=0,"Manual Review",IF(K218&lt;cov_min,"Manual Review",INDEX(Cfg_Ratings,MIN(3,MAX(IF('Data · Lists'!M218=1,off_floor,1),IF(J218=1,IF(L218&lt;band_L,1,IF(L218&lt;band_M,2,3))+1,IF(L218&lt;band_L,1,IF(L218&lt;band_M,2,3))))))))))</f>
        <v>High Risk</v>
      </c>
      <c r="J218" s="11">
        <f t="shared" si="20"/>
        <v>3</v>
      </c>
      <c r="K218" s="17">
        <f t="shared" si="21"/>
        <v>0.4</v>
      </c>
      <c r="L218" s="18">
        <f t="shared" si="22"/>
        <v>2.25</v>
      </c>
      <c r="M218" s="11" t="str">
        <f>IF('Data · Indices'!C218="","",IF('Data · Indices'!C218&lt;=t_Basel_1,1,IF('Data · Indices'!C218&lt;=t_Basel_2,2,3)))</f>
        <v/>
      </c>
      <c r="N218" s="11" t="str">
        <f>IF('Data · Indices'!D218="","",IF('Data · Indices'!D218&lt;=t_FSI_1,1,IF('Data · Indices'!D218&lt;=t_FSI_2,2,3)))</f>
        <v/>
      </c>
      <c r="O218" s="11">
        <f>IF('Data · Indices'!E218="","",IF('Data · Indices'!E218&lt;=t_CPI_1,3,IF('Data · Indices'!E218&lt;=t_CPI_2,2,1)))</f>
        <v>3</v>
      </c>
      <c r="P218" s="11">
        <f>IF('Data · Indices'!F218="","",IF('Data · Indices'!F218&lt;=t_GTI_1,1,IF('Data · Indices'!F218&lt;=t_GTI_2,2,3)))</f>
        <v>1</v>
      </c>
      <c r="Q218" s="11">
        <f>IF('Data · Indices'!G218="","",IF('Data · Indices'!G218&lt;t_WGI_1,3,IF('Data · Indices'!G218&lt;t_WGI_2,2,1)))</f>
        <v>3</v>
      </c>
      <c r="R218" s="11">
        <f t="shared" si="23"/>
        <v>40</v>
      </c>
      <c r="S218" s="15" t="s">
        <v>931</v>
      </c>
      <c r="T218" s="30"/>
      <c r="U218" s="36"/>
    </row>
    <row r="219" spans="1:21" x14ac:dyDescent="0.2">
      <c r="A219" s="19" t="s">
        <v>932</v>
      </c>
      <c r="B219" s="19" t="s">
        <v>933</v>
      </c>
      <c r="C219" s="37" t="s">
        <v>934</v>
      </c>
      <c r="D219" s="20" t="str">
        <f t="shared" si="18"/>
        <v>Low Risk</v>
      </c>
      <c r="E219" s="38" t="str">
        <f>IF(SUM('Data · Lists'!C219:F219)&gt;0,"Blacklist — "&amp;TRIM(IF('Data · Lists'!C219=1,"FATF blacklist; ","")&amp;IF('Data · Lists'!D219=1,"UN sanctions; ","")&amp;IF('Data · Lists'!E219=1,"home-jurisdiction sanctions; ","")&amp;IF('Data · Lists'!F219=1,"internal blacklist","")),IF(SUM('Data · Lists'!G219:L219)&gt;0,"Auto-High — "&amp;TRIM(IF('Data · Lists'!G219=1,"FATF greylist; ","")&amp;IF('Data · Lists'!H219=1,"EU high-risk; ","")&amp;IF('Data · Lists'!I219=1,"EU sanctions; ","")&amp;IF('Data · Lists'!J219=1,"UK sanctions; ","")&amp;IF('Data · Lists'!K219=1,"OFAC; ","")&amp;IF('Data · Lists'!L219=1,"Canada sanctions","")),IF(J219=0,"No index data — Manual Review",IF(K219&lt;cov_min,"Coverage below minimum — Manual Review","Index-based"&amp;IF(J219=1," (single indicator, raised one level)","")&amp;IF('Data · Lists'!M219=1," + offshore floor","")))))</f>
        <v>Index-based</v>
      </c>
      <c r="F219" s="38" t="str">
        <f t="shared" si="19"/>
        <v>Simplified measures where permitted, subject to Compliance confirmation.</v>
      </c>
      <c r="G219" s="21"/>
      <c r="H219" s="39"/>
      <c r="I219" s="21" t="str">
        <f>IF(SUM('Data · Lists'!C219:F219)&gt;0,"Blacklist",IF(SUM('Data · Lists'!G219:L219)&gt;0,"High Risk",IF(J219=0,"Manual Review",IF(K219&lt;cov_min,"Manual Review",INDEX(Cfg_Ratings,MIN(3,MAX(IF('Data · Lists'!M219=1,off_floor,1),IF(J219=1,IF(L219&lt;band_L,1,IF(L219&lt;band_M,2,3))+1,IF(L219&lt;band_L,1,IF(L219&lt;band_M,2,3))))))))))</f>
        <v>Low Risk</v>
      </c>
      <c r="J219" s="21">
        <f t="shared" si="20"/>
        <v>5</v>
      </c>
      <c r="K219" s="22">
        <f t="shared" si="21"/>
        <v>1</v>
      </c>
      <c r="L219" s="23">
        <f t="shared" si="22"/>
        <v>1.65</v>
      </c>
      <c r="M219" s="21">
        <f>IF('Data · Indices'!C219="","",IF('Data · Indices'!C219&lt;=t_Basel_1,1,IF('Data · Indices'!C219&lt;=t_Basel_2,2,3)))</f>
        <v>2</v>
      </c>
      <c r="N219" s="21">
        <f>IF('Data · Indices'!D219="","",IF('Data · Indices'!D219&lt;=t_FSI_1,1,IF('Data · Indices'!D219&lt;=t_FSI_2,2,3)))</f>
        <v>1</v>
      </c>
      <c r="O219" s="21">
        <f>IF('Data · Indices'!E219="","",IF('Data · Indices'!E219&lt;=t_CPI_1,3,IF('Data · Indices'!E219&lt;=t_CPI_2,2,1)))</f>
        <v>2</v>
      </c>
      <c r="P219" s="21">
        <f>IF('Data · Indices'!F219="","",IF('Data · Indices'!F219&lt;=t_GTI_1,1,IF('Data · Indices'!F219&lt;=t_GTI_2,2,3)))</f>
        <v>1</v>
      </c>
      <c r="Q219" s="21">
        <f>IF('Data · Indices'!G219="","",IF('Data · Indices'!G219&lt;t_WGI_1,3,IF('Data · Indices'!G219&lt;t_WGI_2,2,1)))</f>
        <v>2</v>
      </c>
      <c r="R219" s="21">
        <f t="shared" si="23"/>
        <v>100</v>
      </c>
      <c r="S219" s="19" t="s">
        <v>935</v>
      </c>
      <c r="T219" s="38"/>
      <c r="U219" s="39"/>
    </row>
    <row r="220" spans="1:21" x14ac:dyDescent="0.2">
      <c r="A220" s="15" t="s">
        <v>936</v>
      </c>
      <c r="B220" s="15" t="s">
        <v>937</v>
      </c>
      <c r="C220" s="35" t="s">
        <v>938</v>
      </c>
      <c r="D220" s="16" t="str">
        <f t="shared" si="18"/>
        <v>Medium Risk</v>
      </c>
      <c r="E220" s="30" t="str">
        <f>IF(SUM('Data · Lists'!C220:F220)&gt;0,"Blacklist — "&amp;TRIM(IF('Data · Lists'!C220=1,"FATF blacklist; ","")&amp;IF('Data · Lists'!D220=1,"UN sanctions; ","")&amp;IF('Data · Lists'!E220=1,"home-jurisdiction sanctions; ","")&amp;IF('Data · Lists'!F220=1,"internal blacklist","")),IF(SUM('Data · Lists'!G220:L220)&gt;0,"Auto-High — "&amp;TRIM(IF('Data · Lists'!G220=1,"FATF greylist; ","")&amp;IF('Data · Lists'!H220=1,"EU high-risk; ","")&amp;IF('Data · Lists'!I220=1,"EU sanctions; ","")&amp;IF('Data · Lists'!J220=1,"UK sanctions; ","")&amp;IF('Data · Lists'!K220=1,"OFAC; ","")&amp;IF('Data · Lists'!L220=1,"Canada sanctions","")),IF(J220=0,"No index data — Manual Review",IF(K220&lt;cov_min,"Coverage below minimum — Manual Review","Index-based"&amp;IF(J220=1," (single indicator, raised one level)","")&amp;IF('Data · Lists'!M220=1," + offshore floor","")))))</f>
        <v>Index-based</v>
      </c>
      <c r="F220" s="30" t="str">
        <f t="shared" si="19"/>
        <v>Standard CDD with awareness of contextual factors.</v>
      </c>
      <c r="G220" s="11"/>
      <c r="H220" s="36"/>
      <c r="I220" s="11" t="str">
        <f>IF(SUM('Data · Lists'!C220:F220)&gt;0,"Blacklist",IF(SUM('Data · Lists'!G220:L220)&gt;0,"High Risk",IF(J220=0,"Manual Review",IF(K220&lt;cov_min,"Manual Review",INDEX(Cfg_Ratings,MIN(3,MAX(IF('Data · Lists'!M220=1,off_floor,1),IF(J220=1,IF(L220&lt;band_L,1,IF(L220&lt;band_M,2,3))+1,IF(L220&lt;band_L,1,IF(L220&lt;band_M,2,3))))))))))</f>
        <v>Medium Risk</v>
      </c>
      <c r="J220" s="11">
        <f t="shared" si="20"/>
        <v>5</v>
      </c>
      <c r="K220" s="17">
        <f t="shared" si="21"/>
        <v>1</v>
      </c>
      <c r="L220" s="18">
        <f t="shared" si="22"/>
        <v>2.2999999999999998</v>
      </c>
      <c r="M220" s="11">
        <f>IF('Data · Indices'!C220="","",IF('Data · Indices'!C220&lt;=t_Basel_1,1,IF('Data · Indices'!C220&lt;=t_Basel_2,2,3)))</f>
        <v>2</v>
      </c>
      <c r="N220" s="11">
        <f>IF('Data · Indices'!D220="","",IF('Data · Indices'!D220&lt;=t_FSI_1,1,IF('Data · Indices'!D220&lt;=t_FSI_2,2,3)))</f>
        <v>3</v>
      </c>
      <c r="O220" s="11">
        <f>IF('Data · Indices'!E220="","",IF('Data · Indices'!E220&lt;=t_CPI_1,3,IF('Data · Indices'!E220&lt;=t_CPI_2,2,1)))</f>
        <v>3</v>
      </c>
      <c r="P220" s="11">
        <f>IF('Data · Indices'!F220="","",IF('Data · Indices'!F220&lt;=t_GTI_1,1,IF('Data · Indices'!F220&lt;=t_GTI_2,2,3)))</f>
        <v>1</v>
      </c>
      <c r="Q220" s="11">
        <f>IF('Data · Indices'!G220="","",IF('Data · Indices'!G220&lt;t_WGI_1,3,IF('Data · Indices'!G220&lt;t_WGI_2,2,1)))</f>
        <v>3</v>
      </c>
      <c r="R220" s="11">
        <f t="shared" si="23"/>
        <v>100</v>
      </c>
      <c r="S220" s="15" t="s">
        <v>939</v>
      </c>
      <c r="T220" s="30"/>
      <c r="U220" s="36"/>
    </row>
    <row r="221" spans="1:21" x14ac:dyDescent="0.2">
      <c r="A221" s="19" t="s">
        <v>940</v>
      </c>
      <c r="B221" s="19" t="s">
        <v>941</v>
      </c>
      <c r="C221" s="37" t="s">
        <v>942</v>
      </c>
      <c r="D221" s="20" t="str">
        <f t="shared" si="18"/>
        <v>Manual Review</v>
      </c>
      <c r="E221" s="38" t="str">
        <f>IF(SUM('Data · Lists'!C221:F221)&gt;0,"Blacklist — "&amp;TRIM(IF('Data · Lists'!C221=1,"FATF blacklist; ","")&amp;IF('Data · Lists'!D221=1,"UN sanctions; ","")&amp;IF('Data · Lists'!E221=1,"home-jurisdiction sanctions; ","")&amp;IF('Data · Lists'!F221=1,"internal blacklist","")),IF(SUM('Data · Lists'!G221:L221)&gt;0,"Auto-High — "&amp;TRIM(IF('Data · Lists'!G221=1,"FATF greylist; ","")&amp;IF('Data · Lists'!H221=1,"EU high-risk; ","")&amp;IF('Data · Lists'!I221=1,"EU sanctions; ","")&amp;IF('Data · Lists'!J221=1,"UK sanctions; ","")&amp;IF('Data · Lists'!K221=1,"OFAC; ","")&amp;IF('Data · Lists'!L221=1,"Canada sanctions","")),IF(J221=0,"No index data — Manual Review",IF(K221&lt;cov_min,"Coverage below minimum — Manual Review","Index-based"&amp;IF(J221=1," (single indicator, raised one level)","")&amp;IF('Data · Lists'!M221=1," + offshore floor","")))))</f>
        <v>Coverage below minimum — Manual Review</v>
      </c>
      <c r="F221" s="38" t="str">
        <f t="shared" si="19"/>
        <v>No automatic rating. Compliance must determine and document the rating.</v>
      </c>
      <c r="G221" s="21"/>
      <c r="H221" s="39"/>
      <c r="I221" s="21" t="str">
        <f>IF(SUM('Data · Lists'!C221:F221)&gt;0,"Blacklist",IF(SUM('Data · Lists'!G221:L221)&gt;0,"High Risk",IF(J221=0,"Manual Review",IF(K221&lt;cov_min,"Manual Review",INDEX(Cfg_Ratings,MIN(3,MAX(IF('Data · Lists'!M221=1,off_floor,1),IF(J221=1,IF(L221&lt;band_L,1,IF(L221&lt;band_M,2,3))+1,IF(L221&lt;band_L,1,IF(L221&lt;band_M,2,3))))))))))</f>
        <v>Manual Review</v>
      </c>
      <c r="J221" s="21">
        <f t="shared" si="20"/>
        <v>3</v>
      </c>
      <c r="K221" s="22">
        <f t="shared" si="21"/>
        <v>0.4</v>
      </c>
      <c r="L221" s="23">
        <f t="shared" si="22"/>
        <v>2.25</v>
      </c>
      <c r="M221" s="21" t="str">
        <f>IF('Data · Indices'!C221="","",IF('Data · Indices'!C221&lt;=t_Basel_1,1,IF('Data · Indices'!C221&lt;=t_Basel_2,2,3)))</f>
        <v/>
      </c>
      <c r="N221" s="21" t="str">
        <f>IF('Data · Indices'!D221="","",IF('Data · Indices'!D221&lt;=t_FSI_1,1,IF('Data · Indices'!D221&lt;=t_FSI_2,2,3)))</f>
        <v/>
      </c>
      <c r="O221" s="21">
        <f>IF('Data · Indices'!E221="","",IF('Data · Indices'!E221&lt;=t_CPI_1,3,IF('Data · Indices'!E221&lt;=t_CPI_2,2,1)))</f>
        <v>3</v>
      </c>
      <c r="P221" s="21">
        <f>IF('Data · Indices'!F221="","",IF('Data · Indices'!F221&lt;=t_GTI_1,1,IF('Data · Indices'!F221&lt;=t_GTI_2,2,3)))</f>
        <v>1</v>
      </c>
      <c r="Q221" s="21">
        <f>IF('Data · Indices'!G221="","",IF('Data · Indices'!G221&lt;t_WGI_1,3,IF('Data · Indices'!G221&lt;t_WGI_2,2,1)))</f>
        <v>3</v>
      </c>
      <c r="R221" s="21">
        <f t="shared" si="23"/>
        <v>40</v>
      </c>
      <c r="S221" s="19" t="s">
        <v>943</v>
      </c>
      <c r="T221" s="38"/>
      <c r="U221" s="39"/>
    </row>
    <row r="222" spans="1:21" x14ac:dyDescent="0.2">
      <c r="A222" s="15" t="s">
        <v>944</v>
      </c>
      <c r="B222" s="15" t="s">
        <v>945</v>
      </c>
      <c r="C222" s="35" t="s">
        <v>946</v>
      </c>
      <c r="D222" s="16" t="str">
        <f t="shared" si="18"/>
        <v>High Risk</v>
      </c>
      <c r="E222" s="30" t="str">
        <f>IF(SUM('Data · Lists'!C222:F222)&gt;0,"Blacklist — "&amp;TRIM(IF('Data · Lists'!C222=1,"FATF blacklist; ","")&amp;IF('Data · Lists'!D222=1,"UN sanctions; ","")&amp;IF('Data · Lists'!E222=1,"home-jurisdiction sanctions; ","")&amp;IF('Data · Lists'!F222=1,"internal blacklist","")),IF(SUM('Data · Lists'!G222:L222)&gt;0,"Auto-High — "&amp;TRIM(IF('Data · Lists'!G222=1,"FATF greylist; ","")&amp;IF('Data · Lists'!H222=1,"EU high-risk; ","")&amp;IF('Data · Lists'!I222=1,"EU sanctions; ","")&amp;IF('Data · Lists'!J222=1,"UK sanctions; ","")&amp;IF('Data · Lists'!K222=1,"OFAC; ","")&amp;IF('Data · Lists'!L222=1,"Canada sanctions","")),IF(J222=0,"No index data — Manual Review",IF(K222&lt;cov_min,"Coverage below minimum — Manual Review","Index-based"&amp;IF(J222=1," (single indicator, raised one level)","")&amp;IF('Data · Lists'!M222=1," + offshore floor","")))))</f>
        <v>Index-based</v>
      </c>
      <c r="F222" s="30" t="str">
        <f t="shared" si="19"/>
        <v>EDD, enhanced ongoing monitoring, management approval to onboard or continue.</v>
      </c>
      <c r="G222" s="11"/>
      <c r="H222" s="36"/>
      <c r="I222" s="11" t="str">
        <f>IF(SUM('Data · Lists'!C222:F222)&gt;0,"Blacklist",IF(SUM('Data · Lists'!G222:L222)&gt;0,"High Risk",IF(J222=0,"Manual Review",IF(K222&lt;cov_min,"Manual Review",INDEX(Cfg_Ratings,MIN(3,MAX(IF('Data · Lists'!M222=1,off_floor,1),IF(J222=1,IF(L222&lt;band_L,1,IF(L222&lt;band_M,2,3))+1,IF(L222&lt;band_L,1,IF(L222&lt;band_M,2,3))))))))))</f>
        <v>High Risk</v>
      </c>
      <c r="J222" s="11">
        <f t="shared" si="20"/>
        <v>3</v>
      </c>
      <c r="K222" s="17">
        <f t="shared" si="21"/>
        <v>0.65</v>
      </c>
      <c r="L222" s="18">
        <f t="shared" si="22"/>
        <v>2.8461538461538463</v>
      </c>
      <c r="M222" s="11">
        <f>IF('Data · Indices'!C222="","",IF('Data · Indices'!C222&lt;=t_Basel_1,1,IF('Data · Indices'!C222&lt;=t_Basel_2,2,3)))</f>
        <v>3</v>
      </c>
      <c r="N222" s="11" t="str">
        <f>IF('Data · Indices'!D222="","",IF('Data · Indices'!D222&lt;=t_FSI_1,1,IF('Data · Indices'!D222&lt;=t_FSI_2,2,3)))</f>
        <v/>
      </c>
      <c r="O222" s="11">
        <f>IF('Data · Indices'!E222="","",IF('Data · Indices'!E222&lt;=t_CPI_1,3,IF('Data · Indices'!E222&lt;=t_CPI_2,2,1)))</f>
        <v>3</v>
      </c>
      <c r="P222" s="11" t="str">
        <f>IF('Data · Indices'!F222="","",IF('Data · Indices'!F222&lt;=t_GTI_1,1,IF('Data · Indices'!F222&lt;=t_GTI_2,2,3)))</f>
        <v/>
      </c>
      <c r="Q222" s="11">
        <f>IF('Data · Indices'!G222="","",IF('Data · Indices'!G222&lt;t_WGI_1,3,IF('Data · Indices'!G222&lt;t_WGI_2,2,1)))</f>
        <v>2</v>
      </c>
      <c r="R222" s="11">
        <f t="shared" si="23"/>
        <v>65</v>
      </c>
      <c r="S222" s="15" t="s">
        <v>947</v>
      </c>
      <c r="T222" s="30"/>
      <c r="U222" s="36"/>
    </row>
    <row r="223" spans="1:21" x14ac:dyDescent="0.2">
      <c r="A223" s="19" t="s">
        <v>948</v>
      </c>
      <c r="B223" s="19" t="s">
        <v>949</v>
      </c>
      <c r="C223" s="37" t="s">
        <v>950</v>
      </c>
      <c r="D223" s="20" t="str">
        <f t="shared" si="18"/>
        <v>Manual Review</v>
      </c>
      <c r="E223" s="38" t="str">
        <f>IF(SUM('Data · Lists'!C223:F223)&gt;0,"Blacklist — "&amp;TRIM(IF('Data · Lists'!C223=1,"FATF blacklist; ","")&amp;IF('Data · Lists'!D223=1,"UN sanctions; ","")&amp;IF('Data · Lists'!E223=1,"home-jurisdiction sanctions; ","")&amp;IF('Data · Lists'!F223=1,"internal blacklist","")),IF(SUM('Data · Lists'!G223:L223)&gt;0,"Auto-High — "&amp;TRIM(IF('Data · Lists'!G223=1,"FATF greylist; ","")&amp;IF('Data · Lists'!H223=1,"EU high-risk; ","")&amp;IF('Data · Lists'!I223=1,"EU sanctions; ","")&amp;IF('Data · Lists'!J223=1,"UK sanctions; ","")&amp;IF('Data · Lists'!K223=1,"OFAC; ","")&amp;IF('Data · Lists'!L223=1,"Canada sanctions","")),IF(J223=0,"No index data — Manual Review",IF(K223&lt;cov_min,"Coverage below minimum — Manual Review","Index-based"&amp;IF(J223=1," (single indicator, raised one level)","")&amp;IF('Data · Lists'!M223=1," + offshore floor","")))))</f>
        <v>No index data — Manual Review</v>
      </c>
      <c r="F223" s="38" t="str">
        <f t="shared" si="19"/>
        <v>No automatic rating. Compliance must determine and document the rating.</v>
      </c>
      <c r="G223" s="21"/>
      <c r="H223" s="39"/>
      <c r="I223" s="21" t="str">
        <f>IF(SUM('Data · Lists'!C223:F223)&gt;0,"Blacklist",IF(SUM('Data · Lists'!G223:L223)&gt;0,"High Risk",IF(J223=0,"Manual Review",IF(K223&lt;cov_min,"Manual Review",INDEX(Cfg_Ratings,MIN(3,MAX(IF('Data · Lists'!M223=1,off_floor,1),IF(J223=1,IF(L223&lt;band_L,1,IF(L223&lt;band_M,2,3))+1,IF(L223&lt;band_L,1,IF(L223&lt;band_M,2,3))))))))))</f>
        <v>Manual Review</v>
      </c>
      <c r="J223" s="21">
        <f t="shared" si="20"/>
        <v>0</v>
      </c>
      <c r="K223" s="22">
        <f t="shared" si="21"/>
        <v>0</v>
      </c>
      <c r="L223" s="23" t="str">
        <f t="shared" si="22"/>
        <v/>
      </c>
      <c r="M223" s="21" t="str">
        <f>IF('Data · Indices'!C223="","",IF('Data · Indices'!C223&lt;=t_Basel_1,1,IF('Data · Indices'!C223&lt;=t_Basel_2,2,3)))</f>
        <v/>
      </c>
      <c r="N223" s="21" t="str">
        <f>IF('Data · Indices'!D223="","",IF('Data · Indices'!D223&lt;=t_FSI_1,1,IF('Data · Indices'!D223&lt;=t_FSI_2,2,3)))</f>
        <v/>
      </c>
      <c r="O223" s="21" t="str">
        <f>IF('Data · Indices'!E223="","",IF('Data · Indices'!E223&lt;=t_CPI_1,3,IF('Data · Indices'!E223&lt;=t_CPI_2,2,1)))</f>
        <v/>
      </c>
      <c r="P223" s="21" t="str">
        <f>IF('Data · Indices'!F223="","",IF('Data · Indices'!F223&lt;=t_GTI_1,1,IF('Data · Indices'!F223&lt;=t_GTI_2,2,3)))</f>
        <v/>
      </c>
      <c r="Q223" s="21" t="str">
        <f>IF('Data · Indices'!G223="","",IF('Data · Indices'!G223&lt;t_WGI_1,3,IF('Data · Indices'!G223&lt;t_WGI_2,2,1)))</f>
        <v/>
      </c>
      <c r="R223" s="21">
        <f t="shared" si="23"/>
        <v>0</v>
      </c>
      <c r="S223" s="19" t="s">
        <v>951</v>
      </c>
      <c r="T223" s="38"/>
      <c r="U223" s="39"/>
    </row>
    <row r="224" spans="1:21" x14ac:dyDescent="0.2">
      <c r="A224" s="15" t="s">
        <v>952</v>
      </c>
      <c r="B224" s="15" t="s">
        <v>953</v>
      </c>
      <c r="C224" s="35" t="s">
        <v>954</v>
      </c>
      <c r="D224" s="16" t="str">
        <f t="shared" si="18"/>
        <v>Low Risk</v>
      </c>
      <c r="E224" s="30" t="str">
        <f>IF(SUM('Data · Lists'!C224:F224)&gt;0,"Blacklist — "&amp;TRIM(IF('Data · Lists'!C224=1,"FATF blacklist; ","")&amp;IF('Data · Lists'!D224=1,"UN sanctions; ","")&amp;IF('Data · Lists'!E224=1,"home-jurisdiction sanctions; ","")&amp;IF('Data · Lists'!F224=1,"internal blacklist","")),IF(SUM('Data · Lists'!G224:L224)&gt;0,"Auto-High — "&amp;TRIM(IF('Data · Lists'!G224=1,"FATF greylist; ","")&amp;IF('Data · Lists'!H224=1,"EU high-risk; ","")&amp;IF('Data · Lists'!I224=1,"EU sanctions; ","")&amp;IF('Data · Lists'!J224=1,"UK sanctions; ","")&amp;IF('Data · Lists'!K224=1,"OFAC; ","")&amp;IF('Data · Lists'!L224=1,"Canada sanctions","")),IF(J224=0,"No index data — Manual Review",IF(K224&lt;cov_min,"Coverage below minimum — Manual Review","Index-based"&amp;IF(J224=1," (single indicator, raised one level)","")&amp;IF('Data · Lists'!M224=1," + offshore floor","")))))</f>
        <v>Index-based</v>
      </c>
      <c r="F224" s="30" t="str">
        <f t="shared" si="19"/>
        <v>Simplified measures where permitted, subject to Compliance confirmation.</v>
      </c>
      <c r="G224" s="11"/>
      <c r="H224" s="36"/>
      <c r="I224" s="11" t="str">
        <f>IF(SUM('Data · Lists'!C224:F224)&gt;0,"Blacklist",IF(SUM('Data · Lists'!G224:L224)&gt;0,"High Risk",IF(J224=0,"Manual Review",IF(K224&lt;cov_min,"Manual Review",INDEX(Cfg_Ratings,MIN(3,MAX(IF('Data · Lists'!M224=1,off_floor,1),IF(J224=1,IF(L224&lt;band_L,1,IF(L224&lt;band_M,2,3))+1,IF(L224&lt;band_L,1,IF(L224&lt;band_M,2,3))))))))))</f>
        <v>Low Risk</v>
      </c>
      <c r="J224" s="11">
        <f t="shared" si="20"/>
        <v>5</v>
      </c>
      <c r="K224" s="17">
        <f t="shared" si="21"/>
        <v>1</v>
      </c>
      <c r="L224" s="18">
        <f t="shared" si="22"/>
        <v>1</v>
      </c>
      <c r="M224" s="11">
        <f>IF('Data · Indices'!C224="","",IF('Data · Indices'!C224&lt;=t_Basel_1,1,IF('Data · Indices'!C224&lt;=t_Basel_2,2,3)))</f>
        <v>1</v>
      </c>
      <c r="N224" s="11">
        <f>IF('Data · Indices'!D224="","",IF('Data · Indices'!D224&lt;=t_FSI_1,1,IF('Data · Indices'!D224&lt;=t_FSI_2,2,3)))</f>
        <v>1</v>
      </c>
      <c r="O224" s="11">
        <f>IF('Data · Indices'!E224="","",IF('Data · Indices'!E224&lt;=t_CPI_1,3,IF('Data · Indices'!E224&lt;=t_CPI_2,2,1)))</f>
        <v>1</v>
      </c>
      <c r="P224" s="11">
        <f>IF('Data · Indices'!F224="","",IF('Data · Indices'!F224&lt;=t_GTI_1,1,IF('Data · Indices'!F224&lt;=t_GTI_2,2,3)))</f>
        <v>1</v>
      </c>
      <c r="Q224" s="11">
        <f>IF('Data · Indices'!G224="","",IF('Data · Indices'!G224&lt;t_WGI_1,3,IF('Data · Indices'!G224&lt;t_WGI_2,2,1)))</f>
        <v>1</v>
      </c>
      <c r="R224" s="11">
        <f t="shared" si="23"/>
        <v>100</v>
      </c>
      <c r="S224" s="15" t="s">
        <v>955</v>
      </c>
      <c r="T224" s="30"/>
      <c r="U224" s="36"/>
    </row>
    <row r="225" spans="1:21" x14ac:dyDescent="0.2">
      <c r="A225" s="19" t="s">
        <v>956</v>
      </c>
      <c r="B225" s="19" t="s">
        <v>957</v>
      </c>
      <c r="C225" s="37" t="s">
        <v>958</v>
      </c>
      <c r="D225" s="20" t="str">
        <f t="shared" si="18"/>
        <v>Medium Risk</v>
      </c>
      <c r="E225" s="38" t="str">
        <f>IF(SUM('Data · Lists'!C225:F225)&gt;0,"Blacklist — "&amp;TRIM(IF('Data · Lists'!C225=1,"FATF blacklist; ","")&amp;IF('Data · Lists'!D225=1,"UN sanctions; ","")&amp;IF('Data · Lists'!E225=1,"home-jurisdiction sanctions; ","")&amp;IF('Data · Lists'!F225=1,"internal blacklist","")),IF(SUM('Data · Lists'!G225:L225)&gt;0,"Auto-High — "&amp;TRIM(IF('Data · Lists'!G225=1,"FATF greylist; ","")&amp;IF('Data · Lists'!H225=1,"EU high-risk; ","")&amp;IF('Data · Lists'!I225=1,"EU sanctions; ","")&amp;IF('Data · Lists'!J225=1,"UK sanctions; ","")&amp;IF('Data · Lists'!K225=1,"OFAC; ","")&amp;IF('Data · Lists'!L225=1,"Canada sanctions","")),IF(J225=0,"No index data — Manual Review",IF(K225&lt;cov_min,"Coverage below minimum — Manual Review","Index-based"&amp;IF(J225=1," (single indicator, raised one level)","")&amp;IF('Data · Lists'!M225=1," + offshore floor","")))))</f>
        <v>Index-based</v>
      </c>
      <c r="F225" s="38" t="str">
        <f t="shared" si="19"/>
        <v>Standard CDD with awareness of contextual factors.</v>
      </c>
      <c r="G225" s="21"/>
      <c r="H225" s="39"/>
      <c r="I225" s="21" t="str">
        <f>IF(SUM('Data · Lists'!C225:F225)&gt;0,"Blacklist",IF(SUM('Data · Lists'!G225:L225)&gt;0,"High Risk",IF(J225=0,"Manual Review",IF(K225&lt;cov_min,"Manual Review",INDEX(Cfg_Ratings,MIN(3,MAX(IF('Data · Lists'!M225=1,off_floor,1),IF(J225=1,IF(L225&lt;band_L,1,IF(L225&lt;band_M,2,3))+1,IF(L225&lt;band_L,1,IF(L225&lt;band_M,2,3))))))))))</f>
        <v>Medium Risk</v>
      </c>
      <c r="J225" s="21">
        <f t="shared" si="20"/>
        <v>5</v>
      </c>
      <c r="K225" s="22">
        <f t="shared" si="21"/>
        <v>1</v>
      </c>
      <c r="L225" s="23">
        <f t="shared" si="22"/>
        <v>1.8</v>
      </c>
      <c r="M225" s="21">
        <f>IF('Data · Indices'!C225="","",IF('Data · Indices'!C225&lt;=t_Basel_1,1,IF('Data · Indices'!C225&lt;=t_Basel_2,2,3)))</f>
        <v>2</v>
      </c>
      <c r="N225" s="21">
        <f>IF('Data · Indices'!D225="","",IF('Data · Indices'!D225&lt;=t_FSI_1,1,IF('Data · Indices'!D225&lt;=t_FSI_2,2,3)))</f>
        <v>3</v>
      </c>
      <c r="O225" s="21">
        <f>IF('Data · Indices'!E225="","",IF('Data · Indices'!E225&lt;=t_CPI_1,3,IF('Data · Indices'!E225&lt;=t_CPI_2,2,1)))</f>
        <v>1</v>
      </c>
      <c r="P225" s="21">
        <f>IF('Data · Indices'!F225="","",IF('Data · Indices'!F225&lt;=t_GTI_1,1,IF('Data · Indices'!F225&lt;=t_GTI_2,2,3)))</f>
        <v>1</v>
      </c>
      <c r="Q225" s="21">
        <f>IF('Data · Indices'!G225="","",IF('Data · Indices'!G225&lt;t_WGI_1,3,IF('Data · Indices'!G225&lt;t_WGI_2,2,1)))</f>
        <v>1</v>
      </c>
      <c r="R225" s="21">
        <f t="shared" si="23"/>
        <v>100</v>
      </c>
      <c r="S225" s="19" t="s">
        <v>959</v>
      </c>
      <c r="T225" s="38"/>
      <c r="U225" s="39"/>
    </row>
    <row r="226" spans="1:21" x14ac:dyDescent="0.2">
      <c r="A226" s="15" t="s">
        <v>960</v>
      </c>
      <c r="B226" s="15" t="s">
        <v>961</v>
      </c>
      <c r="C226" s="35" t="s">
        <v>962</v>
      </c>
      <c r="D226" s="16" t="str">
        <f t="shared" si="18"/>
        <v>High Risk</v>
      </c>
      <c r="E226" s="30" t="str">
        <f>IF(SUM('Data · Lists'!C226:F226)&gt;0,"Blacklist — "&amp;TRIM(IF('Data · Lists'!C226=1,"FATF blacklist; ","")&amp;IF('Data · Lists'!D226=1,"UN sanctions; ","")&amp;IF('Data · Lists'!E226=1,"home-jurisdiction sanctions; ","")&amp;IF('Data · Lists'!F226=1,"internal blacklist","")),IF(SUM('Data · Lists'!G226:L226)&gt;0,"Auto-High — "&amp;TRIM(IF('Data · Lists'!G226=1,"FATF greylist; ","")&amp;IF('Data · Lists'!H226=1,"EU high-risk; ","")&amp;IF('Data · Lists'!I226=1,"EU sanctions; ","")&amp;IF('Data · Lists'!J226=1,"UK sanctions; ","")&amp;IF('Data · Lists'!K226=1,"OFAC; ","")&amp;IF('Data · Lists'!L226=1,"Canada sanctions","")),IF(J226=0,"No index data — Manual Review",IF(K226&lt;cov_min,"Coverage below minimum — Manual Review","Index-based"&amp;IF(J226=1," (single indicator, raised one level)","")&amp;IF('Data · Lists'!M226=1," + offshore floor","")))))</f>
        <v>Auto-High — FATF greylist; EU high-risk; EU sanctions; UK sanctions; OFAC; Canada sanctions</v>
      </c>
      <c r="F226" s="30" t="str">
        <f t="shared" si="19"/>
        <v>EDD, enhanced ongoing monitoring, management approval to onboard or continue.</v>
      </c>
      <c r="G226" s="11"/>
      <c r="H226" s="36"/>
      <c r="I226" s="11" t="str">
        <f>IF(SUM('Data · Lists'!C226:F226)&gt;0,"Blacklist",IF(SUM('Data · Lists'!G226:L226)&gt;0,"High Risk",IF(J226=0,"Manual Review",IF(K226&lt;cov_min,"Manual Review",INDEX(Cfg_Ratings,MIN(3,MAX(IF('Data · Lists'!M226=1,off_floor,1),IF(J226=1,IF(L226&lt;band_L,1,IF(L226&lt;band_M,2,3))+1,IF(L226&lt;band_L,1,IF(L226&lt;band_M,2,3))))))))))</f>
        <v>High Risk</v>
      </c>
      <c r="J226" s="11">
        <f t="shared" si="20"/>
        <v>3</v>
      </c>
      <c r="K226" s="17">
        <f t="shared" si="21"/>
        <v>0.4</v>
      </c>
      <c r="L226" s="18">
        <f t="shared" si="22"/>
        <v>3</v>
      </c>
      <c r="M226" s="11" t="str">
        <f>IF('Data · Indices'!C226="","",IF('Data · Indices'!C226&lt;=t_Basel_1,1,IF('Data · Indices'!C226&lt;=t_Basel_2,2,3)))</f>
        <v/>
      </c>
      <c r="N226" s="11" t="str">
        <f>IF('Data · Indices'!D226="","",IF('Data · Indices'!D226&lt;=t_FSI_1,1,IF('Data · Indices'!D226&lt;=t_FSI_2,2,3)))</f>
        <v/>
      </c>
      <c r="O226" s="11">
        <f>IF('Data · Indices'!E226="","",IF('Data · Indices'!E226&lt;=t_CPI_1,3,IF('Data · Indices'!E226&lt;=t_CPI_2,2,1)))</f>
        <v>3</v>
      </c>
      <c r="P226" s="11">
        <f>IF('Data · Indices'!F226="","",IF('Data · Indices'!F226&lt;=t_GTI_1,1,IF('Data · Indices'!F226&lt;=t_GTI_2,2,3)))</f>
        <v>3</v>
      </c>
      <c r="Q226" s="11">
        <f>IF('Data · Indices'!G226="","",IF('Data · Indices'!G226&lt;t_WGI_1,3,IF('Data · Indices'!G226&lt;t_WGI_2,2,1)))</f>
        <v>3</v>
      </c>
      <c r="R226" s="11">
        <f t="shared" si="23"/>
        <v>40</v>
      </c>
      <c r="S226" s="15" t="s">
        <v>963</v>
      </c>
      <c r="T226" s="30"/>
      <c r="U226" s="36"/>
    </row>
    <row r="227" spans="1:21" x14ac:dyDescent="0.2">
      <c r="A227" s="19" t="s">
        <v>964</v>
      </c>
      <c r="B227" s="19" t="s">
        <v>965</v>
      </c>
      <c r="C227" s="37" t="s">
        <v>966</v>
      </c>
      <c r="D227" s="20" t="str">
        <f t="shared" si="18"/>
        <v>Low Risk</v>
      </c>
      <c r="E227" s="38" t="str">
        <f>IF(SUM('Data · Lists'!C227:F227)&gt;0,"Blacklist — "&amp;TRIM(IF('Data · Lists'!C227=1,"FATF blacklist; ","")&amp;IF('Data · Lists'!D227=1,"UN sanctions; ","")&amp;IF('Data · Lists'!E227=1,"home-jurisdiction sanctions; ","")&amp;IF('Data · Lists'!F227=1,"internal blacklist","")),IF(SUM('Data · Lists'!G227:L227)&gt;0,"Auto-High — "&amp;TRIM(IF('Data · Lists'!G227=1,"FATF greylist; ","")&amp;IF('Data · Lists'!H227=1,"EU high-risk; ","")&amp;IF('Data · Lists'!I227=1,"EU sanctions; ","")&amp;IF('Data · Lists'!J227=1,"UK sanctions; ","")&amp;IF('Data · Lists'!K227=1,"OFAC; ","")&amp;IF('Data · Lists'!L227=1,"Canada sanctions","")),IF(J227=0,"No index data — Manual Review",IF(K227&lt;cov_min,"Coverage below minimum — Manual Review","Index-based"&amp;IF(J227=1," (single indicator, raised one level)","")&amp;IF('Data · Lists'!M227=1," + offshore floor","")))))</f>
        <v>Index-based</v>
      </c>
      <c r="F227" s="38" t="str">
        <f t="shared" si="19"/>
        <v>Simplified measures where permitted, subject to Compliance confirmation.</v>
      </c>
      <c r="G227" s="21"/>
      <c r="H227" s="39"/>
      <c r="I227" s="21" t="str">
        <f>IF(SUM('Data · Lists'!C227:F227)&gt;0,"Blacklist",IF(SUM('Data · Lists'!G227:L227)&gt;0,"High Risk",IF(J227=0,"Manual Review",IF(K227&lt;cov_min,"Manual Review",INDEX(Cfg_Ratings,MIN(3,MAX(IF('Data · Lists'!M227=1,off_floor,1),IF(J227=1,IF(L227&lt;band_L,1,IF(L227&lt;band_M,2,3))+1,IF(L227&lt;band_L,1,IF(L227&lt;band_M,2,3))))))))))</f>
        <v>Low Risk</v>
      </c>
      <c r="J227" s="21">
        <f t="shared" si="20"/>
        <v>4</v>
      </c>
      <c r="K227" s="22">
        <f t="shared" si="21"/>
        <v>0.6</v>
      </c>
      <c r="L227" s="23">
        <f t="shared" si="22"/>
        <v>1.3333333333333333</v>
      </c>
      <c r="M227" s="21" t="str">
        <f>IF('Data · Indices'!C227="","",IF('Data · Indices'!C227&lt;=t_Basel_1,1,IF('Data · Indices'!C227&lt;=t_Basel_2,2,3)))</f>
        <v/>
      </c>
      <c r="N227" s="21">
        <f>IF('Data · Indices'!D227="","",IF('Data · Indices'!D227&lt;=t_FSI_1,1,IF('Data · Indices'!D227&lt;=t_FSI_2,2,3)))</f>
        <v>2</v>
      </c>
      <c r="O227" s="21">
        <f>IF('Data · Indices'!E227="","",IF('Data · Indices'!E227&lt;=t_CPI_1,3,IF('Data · Indices'!E227&lt;=t_CPI_2,2,1)))</f>
        <v>1</v>
      </c>
      <c r="P227" s="21">
        <f>IF('Data · Indices'!F227="","",IF('Data · Indices'!F227&lt;=t_GTI_1,1,IF('Data · Indices'!F227&lt;=t_GTI_2,2,3)))</f>
        <v>1</v>
      </c>
      <c r="Q227" s="21">
        <f>IF('Data · Indices'!G227="","",IF('Data · Indices'!G227&lt;t_WGI_1,3,IF('Data · Indices'!G227&lt;t_WGI_2,2,1)))</f>
        <v>1</v>
      </c>
      <c r="R227" s="21">
        <f t="shared" si="23"/>
        <v>60</v>
      </c>
      <c r="S227" s="19" t="s">
        <v>967</v>
      </c>
      <c r="T227" s="38"/>
      <c r="U227" s="39"/>
    </row>
    <row r="228" spans="1:21" x14ac:dyDescent="0.2">
      <c r="A228" s="15" t="s">
        <v>968</v>
      </c>
      <c r="B228" s="15" t="s">
        <v>969</v>
      </c>
      <c r="C228" s="35" t="s">
        <v>970</v>
      </c>
      <c r="D228" s="16" t="str">
        <f t="shared" si="18"/>
        <v>High Risk</v>
      </c>
      <c r="E228" s="30" t="str">
        <f>IF(SUM('Data · Lists'!C228:F228)&gt;0,"Blacklist — "&amp;TRIM(IF('Data · Lists'!C228=1,"FATF blacklist; ","")&amp;IF('Data · Lists'!D228=1,"UN sanctions; ","")&amp;IF('Data · Lists'!E228=1,"home-jurisdiction sanctions; ","")&amp;IF('Data · Lists'!F228=1,"internal blacklist","")),IF(SUM('Data · Lists'!G228:L228)&gt;0,"Auto-High — "&amp;TRIM(IF('Data · Lists'!G228=1,"FATF greylist; ","")&amp;IF('Data · Lists'!H228=1,"EU high-risk; ","")&amp;IF('Data · Lists'!I228=1,"EU sanctions; ","")&amp;IF('Data · Lists'!J228=1,"UK sanctions; ","")&amp;IF('Data · Lists'!K228=1,"OFAC; ","")&amp;IF('Data · Lists'!L228=1,"Canada sanctions","")),IF(J228=0,"No index data — Manual Review",IF(K228&lt;cov_min,"Coverage below minimum — Manual Review","Index-based"&amp;IF(J228=1," (single indicator, raised one level)","")&amp;IF('Data · Lists'!M228=1," + offshore floor","")))))</f>
        <v>Index-based</v>
      </c>
      <c r="F228" s="30" t="str">
        <f t="shared" si="19"/>
        <v>EDD, enhanced ongoing monitoring, management approval to onboard or continue.</v>
      </c>
      <c r="G228" s="11"/>
      <c r="H228" s="36"/>
      <c r="I228" s="11" t="str">
        <f>IF(SUM('Data · Lists'!C228:F228)&gt;0,"Blacklist",IF(SUM('Data · Lists'!G228:L228)&gt;0,"High Risk",IF(J228=0,"Manual Review",IF(K228&lt;cov_min,"Manual Review",INDEX(Cfg_Ratings,MIN(3,MAX(IF('Data · Lists'!M228=1,off_floor,1),IF(J228=1,IF(L228&lt;band_L,1,IF(L228&lt;band_M,2,3))+1,IF(L228&lt;band_L,1,IF(L228&lt;band_M,2,3))))))))))</f>
        <v>High Risk</v>
      </c>
      <c r="J228" s="11">
        <f t="shared" si="20"/>
        <v>4</v>
      </c>
      <c r="K228" s="17">
        <f t="shared" si="21"/>
        <v>0.8</v>
      </c>
      <c r="L228" s="18">
        <f t="shared" si="22"/>
        <v>2.6875</v>
      </c>
      <c r="M228" s="11">
        <f>IF('Data · Indices'!C228="","",IF('Data · Indices'!C228&lt;=t_Basel_1,1,IF('Data · Indices'!C228&lt;=t_Basel_2,2,3)))</f>
        <v>3</v>
      </c>
      <c r="N228" s="11" t="str">
        <f>IF('Data · Indices'!D228="","",IF('Data · Indices'!D228&lt;=t_FSI_1,1,IF('Data · Indices'!D228&lt;=t_FSI_2,2,3)))</f>
        <v/>
      </c>
      <c r="O228" s="11">
        <f>IF('Data · Indices'!E228="","",IF('Data · Indices'!E228&lt;=t_CPI_1,3,IF('Data · Indices'!E228&lt;=t_CPI_2,2,1)))</f>
        <v>3</v>
      </c>
      <c r="P228" s="11">
        <f>IF('Data · Indices'!F228="","",IF('Data · Indices'!F228&lt;=t_GTI_1,1,IF('Data · Indices'!F228&lt;=t_GTI_2,2,3)))</f>
        <v>2</v>
      </c>
      <c r="Q228" s="11">
        <f>IF('Data · Indices'!G228="","",IF('Data · Indices'!G228&lt;t_WGI_1,3,IF('Data · Indices'!G228&lt;t_WGI_2,2,1)))</f>
        <v>2</v>
      </c>
      <c r="R228" s="11">
        <f t="shared" si="23"/>
        <v>80</v>
      </c>
      <c r="S228" s="15" t="s">
        <v>971</v>
      </c>
      <c r="T228" s="30"/>
      <c r="U228" s="36"/>
    </row>
    <row r="229" spans="1:21" x14ac:dyDescent="0.2">
      <c r="A229" s="19" t="s">
        <v>972</v>
      </c>
      <c r="B229" s="19" t="s">
        <v>973</v>
      </c>
      <c r="C229" s="37" t="s">
        <v>974</v>
      </c>
      <c r="D229" s="20" t="str">
        <f t="shared" si="18"/>
        <v>Medium Risk</v>
      </c>
      <c r="E229" s="38" t="str">
        <f>IF(SUM('Data · Lists'!C229:F229)&gt;0,"Blacklist — "&amp;TRIM(IF('Data · Lists'!C229=1,"FATF blacklist; ","")&amp;IF('Data · Lists'!D229=1,"UN sanctions; ","")&amp;IF('Data · Lists'!E229=1,"home-jurisdiction sanctions; ","")&amp;IF('Data · Lists'!F229=1,"internal blacklist","")),IF(SUM('Data · Lists'!G229:L229)&gt;0,"Auto-High — "&amp;TRIM(IF('Data · Lists'!G229=1,"FATF greylist; ","")&amp;IF('Data · Lists'!H229=1,"EU high-risk; ","")&amp;IF('Data · Lists'!I229=1,"EU sanctions; ","")&amp;IF('Data · Lists'!J229=1,"UK sanctions; ","")&amp;IF('Data · Lists'!K229=1,"OFAC; ","")&amp;IF('Data · Lists'!L229=1,"Canada sanctions","")),IF(J229=0,"No index data — Manual Review",IF(K229&lt;cov_min,"Coverage below minimum — Manual Review","Index-based"&amp;IF(J229=1," (single indicator, raised one level)","")&amp;IF('Data · Lists'!M229=1," + offshore floor","")))))</f>
        <v>Index-based</v>
      </c>
      <c r="F229" s="38" t="str">
        <f t="shared" si="19"/>
        <v>Standard CDD with awareness of contextual factors.</v>
      </c>
      <c r="G229" s="21"/>
      <c r="H229" s="39"/>
      <c r="I229" s="21" t="str">
        <f>IF(SUM('Data · Lists'!C229:F229)&gt;0,"Blacklist",IF(SUM('Data · Lists'!G229:L229)&gt;0,"High Risk",IF(J229=0,"Manual Review",IF(K229&lt;cov_min,"Manual Review",INDEX(Cfg_Ratings,MIN(3,MAX(IF('Data · Lists'!M229=1,off_floor,1),IF(J229=1,IF(L229&lt;band_L,1,IF(L229&lt;band_M,2,3))+1,IF(L229&lt;band_L,1,IF(L229&lt;band_M,2,3))))))))))</f>
        <v>Medium Risk</v>
      </c>
      <c r="J229" s="21">
        <f t="shared" si="20"/>
        <v>5</v>
      </c>
      <c r="K229" s="22">
        <f t="shared" si="21"/>
        <v>1</v>
      </c>
      <c r="L229" s="23">
        <f t="shared" si="22"/>
        <v>2.15</v>
      </c>
      <c r="M229" s="21">
        <f>IF('Data · Indices'!C229="","",IF('Data · Indices'!C229&lt;=t_Basel_1,1,IF('Data · Indices'!C229&lt;=t_Basel_2,2,3)))</f>
        <v>2</v>
      </c>
      <c r="N229" s="21">
        <f>IF('Data · Indices'!D229="","",IF('Data · Indices'!D229&lt;=t_FSI_1,1,IF('Data · Indices'!D229&lt;=t_FSI_2,2,3)))</f>
        <v>3</v>
      </c>
      <c r="O229" s="21">
        <f>IF('Data · Indices'!E229="","",IF('Data · Indices'!E229&lt;=t_CPI_1,3,IF('Data · Indices'!E229&lt;=t_CPI_2,2,1)))</f>
        <v>2</v>
      </c>
      <c r="P229" s="21">
        <f>IF('Data · Indices'!F229="","",IF('Data · Indices'!F229&lt;=t_GTI_1,1,IF('Data · Indices'!F229&lt;=t_GTI_2,2,3)))</f>
        <v>1</v>
      </c>
      <c r="Q229" s="21">
        <f>IF('Data · Indices'!G229="","",IF('Data · Indices'!G229&lt;t_WGI_1,3,IF('Data · Indices'!G229&lt;t_WGI_2,2,1)))</f>
        <v>3</v>
      </c>
      <c r="R229" s="21">
        <f t="shared" si="23"/>
        <v>100</v>
      </c>
      <c r="S229" s="19" t="s">
        <v>975</v>
      </c>
      <c r="T229" s="38"/>
      <c r="U229" s="39"/>
    </row>
    <row r="230" spans="1:21" x14ac:dyDescent="0.2">
      <c r="A230" s="15" t="s">
        <v>976</v>
      </c>
      <c r="B230" s="15" t="s">
        <v>977</v>
      </c>
      <c r="C230" s="35" t="s">
        <v>978</v>
      </c>
      <c r="D230" s="16" t="str">
        <f t="shared" si="18"/>
        <v>High Risk</v>
      </c>
      <c r="E230" s="30" t="str">
        <f>IF(SUM('Data · Lists'!C230:F230)&gt;0,"Blacklist — "&amp;TRIM(IF('Data · Lists'!C230=1,"FATF blacklist; ","")&amp;IF('Data · Lists'!D230=1,"UN sanctions; ","")&amp;IF('Data · Lists'!E230=1,"home-jurisdiction sanctions; ","")&amp;IF('Data · Lists'!F230=1,"internal blacklist","")),IF(SUM('Data · Lists'!G230:L230)&gt;0,"Auto-High — "&amp;TRIM(IF('Data · Lists'!G230=1,"FATF greylist; ","")&amp;IF('Data · Lists'!H230=1,"EU high-risk; ","")&amp;IF('Data · Lists'!I230=1,"EU sanctions; ","")&amp;IF('Data · Lists'!J230=1,"UK sanctions; ","")&amp;IF('Data · Lists'!K230=1,"OFAC; ","")&amp;IF('Data · Lists'!L230=1,"Canada sanctions","")),IF(J230=0,"No index data — Manual Review",IF(K230&lt;cov_min,"Coverage below minimum — Manual Review","Index-based"&amp;IF(J230=1," (single indicator, raised one level)","")&amp;IF('Data · Lists'!M230=1," + offshore floor","")))))</f>
        <v>Index-based</v>
      </c>
      <c r="F230" s="30" t="str">
        <f t="shared" si="19"/>
        <v>EDD, enhanced ongoing monitoring, management approval to onboard or continue.</v>
      </c>
      <c r="G230" s="11"/>
      <c r="H230" s="36"/>
      <c r="I230" s="11" t="str">
        <f>IF(SUM('Data · Lists'!C230:F230)&gt;0,"Blacklist",IF(SUM('Data · Lists'!G230:L230)&gt;0,"High Risk",IF(J230=0,"Manual Review",IF(K230&lt;cov_min,"Manual Review",INDEX(Cfg_Ratings,MIN(3,MAX(IF('Data · Lists'!M230=1,off_floor,1),IF(J230=1,IF(L230&lt;band_L,1,IF(L230&lt;band_M,2,3))+1,IF(L230&lt;band_L,1,IF(L230&lt;band_M,2,3))))))))))</f>
        <v>High Risk</v>
      </c>
      <c r="J230" s="11">
        <f t="shared" si="20"/>
        <v>5</v>
      </c>
      <c r="K230" s="17">
        <f t="shared" si="21"/>
        <v>1</v>
      </c>
      <c r="L230" s="18">
        <f t="shared" si="22"/>
        <v>2.4</v>
      </c>
      <c r="M230" s="11">
        <f>IF('Data · Indices'!C230="","",IF('Data · Indices'!C230&lt;=t_Basel_1,1,IF('Data · Indices'!C230&lt;=t_Basel_2,2,3)))</f>
        <v>2</v>
      </c>
      <c r="N230" s="11">
        <f>IF('Data · Indices'!D230="","",IF('Data · Indices'!D230&lt;=t_FSI_1,1,IF('Data · Indices'!D230&lt;=t_FSI_2,2,3)))</f>
        <v>2</v>
      </c>
      <c r="O230" s="11">
        <f>IF('Data · Indices'!E230="","",IF('Data · Indices'!E230&lt;=t_CPI_1,3,IF('Data · Indices'!E230&lt;=t_CPI_2,2,1)))</f>
        <v>3</v>
      </c>
      <c r="P230" s="11">
        <f>IF('Data · Indices'!F230="","",IF('Data · Indices'!F230&lt;=t_GTI_1,1,IF('Data · Indices'!F230&lt;=t_GTI_2,2,3)))</f>
        <v>3</v>
      </c>
      <c r="Q230" s="11">
        <f>IF('Data · Indices'!G230="","",IF('Data · Indices'!G230&lt;t_WGI_1,3,IF('Data · Indices'!G230&lt;t_WGI_2,2,1)))</f>
        <v>3</v>
      </c>
      <c r="R230" s="11">
        <f t="shared" si="23"/>
        <v>100</v>
      </c>
      <c r="S230" s="15" t="s">
        <v>979</v>
      </c>
      <c r="T230" s="30"/>
      <c r="U230" s="36"/>
    </row>
    <row r="231" spans="1:21" x14ac:dyDescent="0.2">
      <c r="A231" s="19" t="s">
        <v>980</v>
      </c>
      <c r="B231" s="19" t="s">
        <v>981</v>
      </c>
      <c r="C231" s="37" t="s">
        <v>982</v>
      </c>
      <c r="D231" s="20" t="str">
        <f t="shared" si="18"/>
        <v>Medium Risk</v>
      </c>
      <c r="E231" s="38" t="str">
        <f>IF(SUM('Data · Lists'!C231:F231)&gt;0,"Blacklist — "&amp;TRIM(IF('Data · Lists'!C231=1,"FATF blacklist; ","")&amp;IF('Data · Lists'!D231=1,"UN sanctions; ","")&amp;IF('Data · Lists'!E231=1,"home-jurisdiction sanctions; ","")&amp;IF('Data · Lists'!F231=1,"internal blacklist","")),IF(SUM('Data · Lists'!G231:L231)&gt;0,"Auto-High — "&amp;TRIM(IF('Data · Lists'!G231=1,"FATF greylist; ","")&amp;IF('Data · Lists'!H231=1,"EU high-risk; ","")&amp;IF('Data · Lists'!I231=1,"EU sanctions; ","")&amp;IF('Data · Lists'!J231=1,"UK sanctions; ","")&amp;IF('Data · Lists'!K231=1,"OFAC; ","")&amp;IF('Data · Lists'!L231=1,"Canada sanctions","")),IF(J231=0,"No index data — Manual Review",IF(K231&lt;cov_min,"Coverage below minimum — Manual Review","Index-based"&amp;IF(J231=1," (single indicator, raised one level)","")&amp;IF('Data · Lists'!M231=1," + offshore floor","")))))</f>
        <v>Index-based</v>
      </c>
      <c r="F231" s="38" t="str">
        <f t="shared" si="19"/>
        <v>Standard CDD with awareness of contextual factors.</v>
      </c>
      <c r="G231" s="21"/>
      <c r="H231" s="39"/>
      <c r="I231" s="21" t="str">
        <f>IF(SUM('Data · Lists'!C231:F231)&gt;0,"Blacklist",IF(SUM('Data · Lists'!G231:L231)&gt;0,"High Risk",IF(J231=0,"Manual Review",IF(K231&lt;cov_min,"Manual Review",INDEX(Cfg_Ratings,MIN(3,MAX(IF('Data · Lists'!M231=1,off_floor,1),IF(J231=1,IF(L231&lt;band_L,1,IF(L231&lt;band_M,2,3))+1,IF(L231&lt;band_L,1,IF(L231&lt;band_M,2,3))))))))))</f>
        <v>Medium Risk</v>
      </c>
      <c r="J231" s="21">
        <f t="shared" si="20"/>
        <v>4</v>
      </c>
      <c r="K231" s="22">
        <f t="shared" si="21"/>
        <v>0.8</v>
      </c>
      <c r="L231" s="23">
        <f t="shared" si="22"/>
        <v>1.8125</v>
      </c>
      <c r="M231" s="21">
        <f>IF('Data · Indices'!C231="","",IF('Data · Indices'!C231&lt;=t_Basel_1,1,IF('Data · Indices'!C231&lt;=t_Basel_2,2,3)))</f>
        <v>2</v>
      </c>
      <c r="N231" s="21" t="str">
        <f>IF('Data · Indices'!D231="","",IF('Data · Indices'!D231&lt;=t_FSI_1,1,IF('Data · Indices'!D231&lt;=t_FSI_2,2,3)))</f>
        <v/>
      </c>
      <c r="O231" s="21">
        <f>IF('Data · Indices'!E231="","",IF('Data · Indices'!E231&lt;=t_CPI_1,3,IF('Data · Indices'!E231&lt;=t_CPI_2,2,1)))</f>
        <v>2</v>
      </c>
      <c r="P231" s="21">
        <f>IF('Data · Indices'!F231="","",IF('Data · Indices'!F231&lt;=t_GTI_1,1,IF('Data · Indices'!F231&lt;=t_GTI_2,2,3)))</f>
        <v>1</v>
      </c>
      <c r="Q231" s="21">
        <f>IF('Data · Indices'!G231="","",IF('Data · Indices'!G231&lt;t_WGI_1,3,IF('Data · Indices'!G231&lt;t_WGI_2,2,1)))</f>
        <v>2</v>
      </c>
      <c r="R231" s="21">
        <f t="shared" si="23"/>
        <v>80</v>
      </c>
      <c r="S231" s="19" t="s">
        <v>983</v>
      </c>
      <c r="T231" s="38"/>
      <c r="U231" s="39"/>
    </row>
    <row r="232" spans="1:21" x14ac:dyDescent="0.2">
      <c r="A232" s="15" t="s">
        <v>984</v>
      </c>
      <c r="B232" s="15" t="s">
        <v>985</v>
      </c>
      <c r="C232" s="35" t="s">
        <v>986</v>
      </c>
      <c r="D232" s="16" t="str">
        <f t="shared" si="18"/>
        <v>High Risk</v>
      </c>
      <c r="E232" s="30" t="str">
        <f>IF(SUM('Data · Lists'!C232:F232)&gt;0,"Blacklist — "&amp;TRIM(IF('Data · Lists'!C232=1,"FATF blacklist; ","")&amp;IF('Data · Lists'!D232=1,"UN sanctions; ","")&amp;IF('Data · Lists'!E232=1,"home-jurisdiction sanctions; ","")&amp;IF('Data · Lists'!F232=1,"internal blacklist","")),IF(SUM('Data · Lists'!G232:L232)&gt;0,"Auto-High — "&amp;TRIM(IF('Data · Lists'!G232=1,"FATF greylist; ","")&amp;IF('Data · Lists'!H232=1,"EU high-risk; ","")&amp;IF('Data · Lists'!I232=1,"EU sanctions; ","")&amp;IF('Data · Lists'!J232=1,"UK sanctions; ","")&amp;IF('Data · Lists'!K232=1,"OFAC; ","")&amp;IF('Data · Lists'!L232=1,"Canada sanctions","")),IF(J232=0,"No index data — Manual Review",IF(K232&lt;cov_min,"Coverage below minimum — Manual Review","Index-based"&amp;IF(J232=1," (single indicator, raised one level)","")&amp;IF('Data · Lists'!M232=1," + offshore floor","")))))</f>
        <v>Index-based</v>
      </c>
      <c r="F232" s="30" t="str">
        <f t="shared" si="19"/>
        <v>EDD, enhanced ongoing monitoring, management approval to onboard or continue.</v>
      </c>
      <c r="G232" s="11"/>
      <c r="H232" s="36"/>
      <c r="I232" s="11" t="str">
        <f>IF(SUM('Data · Lists'!C232:F232)&gt;0,"Blacklist",IF(SUM('Data · Lists'!G232:L232)&gt;0,"High Risk",IF(J232=0,"Manual Review",IF(K232&lt;cov_min,"Manual Review",INDEX(Cfg_Ratings,MIN(3,MAX(IF('Data · Lists'!M232=1,off_floor,1),IF(J232=1,IF(L232&lt;band_L,1,IF(L232&lt;band_M,2,3))+1,IF(L232&lt;band_L,1,IF(L232&lt;band_M,2,3))))))))))</f>
        <v>High Risk</v>
      </c>
      <c r="J232" s="11">
        <f t="shared" si="20"/>
        <v>4</v>
      </c>
      <c r="K232" s="17">
        <f t="shared" si="21"/>
        <v>0.8</v>
      </c>
      <c r="L232" s="18">
        <f t="shared" si="22"/>
        <v>3</v>
      </c>
      <c r="M232" s="11">
        <f>IF('Data · Indices'!C232="","",IF('Data · Indices'!C232&lt;=t_Basel_1,1,IF('Data · Indices'!C232&lt;=t_Basel_2,2,3)))</f>
        <v>3</v>
      </c>
      <c r="N232" s="11" t="str">
        <f>IF('Data · Indices'!D232="","",IF('Data · Indices'!D232&lt;=t_FSI_1,1,IF('Data · Indices'!D232&lt;=t_FSI_2,2,3)))</f>
        <v/>
      </c>
      <c r="O232" s="11">
        <f>IF('Data · Indices'!E232="","",IF('Data · Indices'!E232&lt;=t_CPI_1,3,IF('Data · Indices'!E232&lt;=t_CPI_2,2,1)))</f>
        <v>3</v>
      </c>
      <c r="P232" s="11">
        <f>IF('Data · Indices'!F232="","",IF('Data · Indices'!F232&lt;=t_GTI_1,1,IF('Data · Indices'!F232&lt;=t_GTI_2,2,3)))</f>
        <v>3</v>
      </c>
      <c r="Q232" s="11">
        <f>IF('Data · Indices'!G232="","",IF('Data · Indices'!G232&lt;t_WGI_1,3,IF('Data · Indices'!G232&lt;t_WGI_2,2,1)))</f>
        <v>3</v>
      </c>
      <c r="R232" s="11">
        <f t="shared" si="23"/>
        <v>80</v>
      </c>
      <c r="S232" s="15" t="s">
        <v>987</v>
      </c>
      <c r="T232" s="30"/>
      <c r="U232" s="36"/>
    </row>
    <row r="233" spans="1:21" x14ac:dyDescent="0.2">
      <c r="A233" s="19" t="s">
        <v>988</v>
      </c>
      <c r="B233" s="19" t="s">
        <v>989</v>
      </c>
      <c r="C233" s="37" t="s">
        <v>990</v>
      </c>
      <c r="D233" s="20" t="str">
        <f t="shared" si="18"/>
        <v>Manual Review</v>
      </c>
      <c r="E233" s="38" t="str">
        <f>IF(SUM('Data · Lists'!C233:F233)&gt;0,"Blacklist — "&amp;TRIM(IF('Data · Lists'!C233=1,"FATF blacklist; ","")&amp;IF('Data · Lists'!D233=1,"UN sanctions; ","")&amp;IF('Data · Lists'!E233=1,"home-jurisdiction sanctions; ","")&amp;IF('Data · Lists'!F233=1,"internal blacklist","")),IF(SUM('Data · Lists'!G233:L233)&gt;0,"Auto-High — "&amp;TRIM(IF('Data · Lists'!G233=1,"FATF greylist; ","")&amp;IF('Data · Lists'!H233=1,"EU high-risk; ","")&amp;IF('Data · Lists'!I233=1,"EU sanctions; ","")&amp;IF('Data · Lists'!J233=1,"UK sanctions; ","")&amp;IF('Data · Lists'!K233=1,"OFAC; ","")&amp;IF('Data · Lists'!L233=1,"Canada sanctions","")),IF(J233=0,"No index data — Manual Review",IF(K233&lt;cov_min,"Coverage below minimum — Manual Review","Index-based"&amp;IF(J233=1," (single indicator, raised one level)","")&amp;IF('Data · Lists'!M233=1," + offshore floor","")))))</f>
        <v>No index data — Manual Review</v>
      </c>
      <c r="F233" s="38" t="str">
        <f t="shared" si="19"/>
        <v>No automatic rating. Compliance must determine and document the rating.</v>
      </c>
      <c r="G233" s="21"/>
      <c r="H233" s="39"/>
      <c r="I233" s="21" t="str">
        <f>IF(SUM('Data · Lists'!C233:F233)&gt;0,"Blacklist",IF(SUM('Data · Lists'!G233:L233)&gt;0,"High Risk",IF(J233=0,"Manual Review",IF(K233&lt;cov_min,"Manual Review",INDEX(Cfg_Ratings,MIN(3,MAX(IF('Data · Lists'!M233=1,off_floor,1),IF(J233=1,IF(L233&lt;band_L,1,IF(L233&lt;band_M,2,3))+1,IF(L233&lt;band_L,1,IF(L233&lt;band_M,2,3))))))))))</f>
        <v>Manual Review</v>
      </c>
      <c r="J233" s="21">
        <f t="shared" si="20"/>
        <v>0</v>
      </c>
      <c r="K233" s="22">
        <f t="shared" si="21"/>
        <v>0</v>
      </c>
      <c r="L233" s="23" t="str">
        <f t="shared" si="22"/>
        <v/>
      </c>
      <c r="M233" s="21" t="str">
        <f>IF('Data · Indices'!C233="","",IF('Data · Indices'!C233&lt;=t_Basel_1,1,IF('Data · Indices'!C233&lt;=t_Basel_2,2,3)))</f>
        <v/>
      </c>
      <c r="N233" s="21" t="str">
        <f>IF('Data · Indices'!D233="","",IF('Data · Indices'!D233&lt;=t_FSI_1,1,IF('Data · Indices'!D233&lt;=t_FSI_2,2,3)))</f>
        <v/>
      </c>
      <c r="O233" s="21" t="str">
        <f>IF('Data · Indices'!E233="","",IF('Data · Indices'!E233&lt;=t_CPI_1,3,IF('Data · Indices'!E233&lt;=t_CPI_2,2,1)))</f>
        <v/>
      </c>
      <c r="P233" s="21" t="str">
        <f>IF('Data · Indices'!F233="","",IF('Data · Indices'!F233&lt;=t_GTI_1,1,IF('Data · Indices'!F233&lt;=t_GTI_2,2,3)))</f>
        <v/>
      </c>
      <c r="Q233" s="21" t="str">
        <f>IF('Data · Indices'!G233="","",IF('Data · Indices'!G233&lt;t_WGI_1,3,IF('Data · Indices'!G233&lt;t_WGI_2,2,1)))</f>
        <v/>
      </c>
      <c r="R233" s="21">
        <f t="shared" si="23"/>
        <v>0</v>
      </c>
      <c r="S233" s="19" t="s">
        <v>991</v>
      </c>
      <c r="T233" s="38"/>
      <c r="U233" s="39"/>
    </row>
    <row r="234" spans="1:21" x14ac:dyDescent="0.2">
      <c r="A234" s="15" t="s">
        <v>992</v>
      </c>
      <c r="B234" s="15" t="s">
        <v>993</v>
      </c>
      <c r="C234" s="35" t="s">
        <v>994</v>
      </c>
      <c r="D234" s="16" t="str">
        <f t="shared" si="18"/>
        <v>Medium Risk</v>
      </c>
      <c r="E234" s="30" t="str">
        <f>IF(SUM('Data · Lists'!C234:F234)&gt;0,"Blacklist — "&amp;TRIM(IF('Data · Lists'!C234=1,"FATF blacklist; ","")&amp;IF('Data · Lists'!D234=1,"UN sanctions; ","")&amp;IF('Data · Lists'!E234=1,"home-jurisdiction sanctions; ","")&amp;IF('Data · Lists'!F234=1,"internal blacklist","")),IF(SUM('Data · Lists'!G234:L234)&gt;0,"Auto-High — "&amp;TRIM(IF('Data · Lists'!G234=1,"FATF greylist; ","")&amp;IF('Data · Lists'!H234=1,"EU high-risk; ","")&amp;IF('Data · Lists'!I234=1,"EU sanctions; ","")&amp;IF('Data · Lists'!J234=1,"UK sanctions; ","")&amp;IF('Data · Lists'!K234=1,"OFAC; ","")&amp;IF('Data · Lists'!L234=1,"Canada sanctions","")),IF(J234=0,"No index data — Manual Review",IF(K234&lt;cov_min,"Coverage below minimum — Manual Review","Index-based"&amp;IF(J234=1," (single indicator, raised one level)","")&amp;IF('Data · Lists'!M234=1," + offshore floor","")))))</f>
        <v>Index-based</v>
      </c>
      <c r="F234" s="30" t="str">
        <f t="shared" si="19"/>
        <v>Standard CDD with awareness of contextual factors.</v>
      </c>
      <c r="G234" s="11"/>
      <c r="H234" s="36"/>
      <c r="I234" s="11" t="str">
        <f>IF(SUM('Data · Lists'!C234:F234)&gt;0,"Blacklist",IF(SUM('Data · Lists'!G234:L234)&gt;0,"High Risk",IF(J234=0,"Manual Review",IF(K234&lt;cov_min,"Manual Review",INDEX(Cfg_Ratings,MIN(3,MAX(IF('Data · Lists'!M234=1,off_floor,1),IF(J234=1,IF(L234&lt;band_L,1,IF(L234&lt;band_M,2,3))+1,IF(L234&lt;band_L,1,IF(L234&lt;band_M,2,3))))))))))</f>
        <v>Medium Risk</v>
      </c>
      <c r="J234" s="11">
        <f t="shared" si="20"/>
        <v>2</v>
      </c>
      <c r="K234" s="17">
        <f t="shared" si="21"/>
        <v>0.5</v>
      </c>
      <c r="L234" s="18">
        <f t="shared" si="22"/>
        <v>1.8</v>
      </c>
      <c r="M234" s="11">
        <f>IF('Data · Indices'!C234="","",IF('Data · Indices'!C234&lt;=t_Basel_1,1,IF('Data · Indices'!C234&lt;=t_Basel_2,2,3)))</f>
        <v>2</v>
      </c>
      <c r="N234" s="11" t="str">
        <f>IF('Data · Indices'!D234="","",IF('Data · Indices'!D234&lt;=t_FSI_1,1,IF('Data · Indices'!D234&lt;=t_FSI_2,2,3)))</f>
        <v/>
      </c>
      <c r="O234" s="11" t="str">
        <f>IF('Data · Indices'!E234="","",IF('Data · Indices'!E234&lt;=t_CPI_1,3,IF('Data · Indices'!E234&lt;=t_CPI_2,2,1)))</f>
        <v/>
      </c>
      <c r="P234" s="11" t="str">
        <f>IF('Data · Indices'!F234="","",IF('Data · Indices'!F234&lt;=t_GTI_1,1,IF('Data · Indices'!F234&lt;=t_GTI_2,2,3)))</f>
        <v/>
      </c>
      <c r="Q234" s="11">
        <f>IF('Data · Indices'!G234="","",IF('Data · Indices'!G234&lt;t_WGI_1,3,IF('Data · Indices'!G234&lt;t_WGI_2,2,1)))</f>
        <v>1</v>
      </c>
      <c r="R234" s="11">
        <f t="shared" si="23"/>
        <v>50</v>
      </c>
      <c r="S234" s="15" t="s">
        <v>995</v>
      </c>
      <c r="T234" s="30"/>
      <c r="U234" s="36"/>
    </row>
    <row r="235" spans="1:21" x14ac:dyDescent="0.2">
      <c r="A235" s="19" t="s">
        <v>996</v>
      </c>
      <c r="B235" s="19" t="s">
        <v>997</v>
      </c>
      <c r="C235" s="37" t="s">
        <v>998</v>
      </c>
      <c r="D235" s="20" t="str">
        <f t="shared" si="18"/>
        <v>Manual Review</v>
      </c>
      <c r="E235" s="38" t="str">
        <f>IF(SUM('Data · Lists'!C235:F235)&gt;0,"Blacklist — "&amp;TRIM(IF('Data · Lists'!C235=1,"FATF blacklist; ","")&amp;IF('Data · Lists'!D235=1,"UN sanctions; ","")&amp;IF('Data · Lists'!E235=1,"home-jurisdiction sanctions; ","")&amp;IF('Data · Lists'!F235=1,"internal blacklist","")),IF(SUM('Data · Lists'!G235:L235)&gt;0,"Auto-High — "&amp;TRIM(IF('Data · Lists'!G235=1,"FATF greylist; ","")&amp;IF('Data · Lists'!H235=1,"EU high-risk; ","")&amp;IF('Data · Lists'!I235=1,"EU sanctions; ","")&amp;IF('Data · Lists'!J235=1,"UK sanctions; ","")&amp;IF('Data · Lists'!K235=1,"OFAC; ","")&amp;IF('Data · Lists'!L235=1,"Canada sanctions","")),IF(J235=0,"No index data — Manual Review",IF(K235&lt;cov_min,"Coverage below minimum — Manual Review","Index-based"&amp;IF(J235=1," (single indicator, raised one level)","")&amp;IF('Data · Lists'!M235=1," + offshore floor","")))))</f>
        <v>No index data — Manual Review</v>
      </c>
      <c r="F235" s="38" t="str">
        <f t="shared" si="19"/>
        <v>No automatic rating. Compliance must determine and document the rating.</v>
      </c>
      <c r="G235" s="21"/>
      <c r="H235" s="39"/>
      <c r="I235" s="21" t="str">
        <f>IF(SUM('Data · Lists'!C235:F235)&gt;0,"Blacklist",IF(SUM('Data · Lists'!G235:L235)&gt;0,"High Risk",IF(J235=0,"Manual Review",IF(K235&lt;cov_min,"Manual Review",INDEX(Cfg_Ratings,MIN(3,MAX(IF('Data · Lists'!M235=1,off_floor,1),IF(J235=1,IF(L235&lt;band_L,1,IF(L235&lt;band_M,2,3))+1,IF(L235&lt;band_L,1,IF(L235&lt;band_M,2,3))))))))))</f>
        <v>Manual Review</v>
      </c>
      <c r="J235" s="21">
        <f t="shared" si="20"/>
        <v>0</v>
      </c>
      <c r="K235" s="22">
        <f t="shared" si="21"/>
        <v>0</v>
      </c>
      <c r="L235" s="23" t="str">
        <f t="shared" si="22"/>
        <v/>
      </c>
      <c r="M235" s="21" t="str">
        <f>IF('Data · Indices'!C235="","",IF('Data · Indices'!C235&lt;=t_Basel_1,1,IF('Data · Indices'!C235&lt;=t_Basel_2,2,3)))</f>
        <v/>
      </c>
      <c r="N235" s="21" t="str">
        <f>IF('Data · Indices'!D235="","",IF('Data · Indices'!D235&lt;=t_FSI_1,1,IF('Data · Indices'!D235&lt;=t_FSI_2,2,3)))</f>
        <v/>
      </c>
      <c r="O235" s="21" t="str">
        <f>IF('Data · Indices'!E235="","",IF('Data · Indices'!E235&lt;=t_CPI_1,3,IF('Data · Indices'!E235&lt;=t_CPI_2,2,1)))</f>
        <v/>
      </c>
      <c r="P235" s="21" t="str">
        <f>IF('Data · Indices'!F235="","",IF('Data · Indices'!F235&lt;=t_GTI_1,1,IF('Data · Indices'!F235&lt;=t_GTI_2,2,3)))</f>
        <v/>
      </c>
      <c r="Q235" s="21" t="str">
        <f>IF('Data · Indices'!G235="","",IF('Data · Indices'!G235&lt;t_WGI_1,3,IF('Data · Indices'!G235&lt;t_WGI_2,2,1)))</f>
        <v/>
      </c>
      <c r="R235" s="21">
        <f t="shared" si="23"/>
        <v>0</v>
      </c>
      <c r="S235" s="19" t="s">
        <v>999</v>
      </c>
      <c r="T235" s="38" t="s">
        <v>84</v>
      </c>
      <c r="U235" s="39"/>
    </row>
    <row r="236" spans="1:21" x14ac:dyDescent="0.2">
      <c r="A236" s="15" t="s">
        <v>1000</v>
      </c>
      <c r="B236" s="15" t="s">
        <v>1001</v>
      </c>
      <c r="C236" s="35" t="s">
        <v>1002</v>
      </c>
      <c r="D236" s="16" t="str">
        <f t="shared" si="18"/>
        <v>High Risk</v>
      </c>
      <c r="E236" s="30" t="str">
        <f>IF(SUM('Data · Lists'!C236:F236)&gt;0,"Blacklist — "&amp;TRIM(IF('Data · Lists'!C236=1,"FATF blacklist; ","")&amp;IF('Data · Lists'!D236=1,"UN sanctions; ","")&amp;IF('Data · Lists'!E236=1,"home-jurisdiction sanctions; ","")&amp;IF('Data · Lists'!F236=1,"internal blacklist","")),IF(SUM('Data · Lists'!G236:L236)&gt;0,"Auto-High — "&amp;TRIM(IF('Data · Lists'!G236=1,"FATF greylist; ","")&amp;IF('Data · Lists'!H236=1,"EU high-risk; ","")&amp;IF('Data · Lists'!I236=1,"EU sanctions; ","")&amp;IF('Data · Lists'!J236=1,"UK sanctions; ","")&amp;IF('Data · Lists'!K236=1,"OFAC; ","")&amp;IF('Data · Lists'!L236=1,"Canada sanctions","")),IF(J236=0,"No index data — Manual Review",IF(K236&lt;cov_min,"Coverage below minimum — Manual Review","Index-based"&amp;IF(J236=1," (single indicator, raised one level)","")&amp;IF('Data · Lists'!M236=1," + offshore floor","")))))</f>
        <v>Auto-High — EU high-risk;</v>
      </c>
      <c r="F236" s="30" t="str">
        <f t="shared" si="19"/>
        <v>EDD, enhanced ongoing monitoring, management approval to onboard or continue.</v>
      </c>
      <c r="G236" s="11"/>
      <c r="H236" s="36"/>
      <c r="I236" s="11" t="str">
        <f>IF(SUM('Data · Lists'!C236:F236)&gt;0,"Blacklist",IF(SUM('Data · Lists'!G236:L236)&gt;0,"High Risk",IF(J236=0,"Manual Review",IF(K236&lt;cov_min,"Manual Review",INDEX(Cfg_Ratings,MIN(3,MAX(IF('Data · Lists'!M236=1,off_floor,1),IF(J236=1,IF(L236&lt;band_L,1,IF(L236&lt;band_M,2,3))+1,IF(L236&lt;band_L,1,IF(L236&lt;band_M,2,3))))))))))</f>
        <v>High Risk</v>
      </c>
      <c r="J236" s="11">
        <f t="shared" si="20"/>
        <v>5</v>
      </c>
      <c r="K236" s="17">
        <f t="shared" si="21"/>
        <v>1</v>
      </c>
      <c r="L236" s="18">
        <f t="shared" si="22"/>
        <v>1.85</v>
      </c>
      <c r="M236" s="11">
        <f>IF('Data · Indices'!C236="","",IF('Data · Indices'!C236&lt;=t_Basel_1,1,IF('Data · Indices'!C236&lt;=t_Basel_2,2,3)))</f>
        <v>2</v>
      </c>
      <c r="N236" s="11">
        <f>IF('Data · Indices'!D236="","",IF('Data · Indices'!D236&lt;=t_FSI_1,1,IF('Data · Indices'!D236&lt;=t_FSI_2,2,3)))</f>
        <v>2</v>
      </c>
      <c r="O236" s="11">
        <f>IF('Data · Indices'!E236="","",IF('Data · Indices'!E236&lt;=t_CPI_1,3,IF('Data · Indices'!E236&lt;=t_CPI_2,2,1)))</f>
        <v>2</v>
      </c>
      <c r="P236" s="11">
        <f>IF('Data · Indices'!F236="","",IF('Data · Indices'!F236&lt;=t_GTI_1,1,IF('Data · Indices'!F236&lt;=t_GTI_2,2,3)))</f>
        <v>1</v>
      </c>
      <c r="Q236" s="11">
        <f>IF('Data · Indices'!G236="","",IF('Data · Indices'!G236&lt;t_WGI_1,3,IF('Data · Indices'!G236&lt;t_WGI_2,2,1)))</f>
        <v>2</v>
      </c>
      <c r="R236" s="11">
        <f t="shared" si="23"/>
        <v>100</v>
      </c>
      <c r="S236" s="15" t="s">
        <v>1003</v>
      </c>
      <c r="T236" s="30"/>
      <c r="U236" s="36"/>
    </row>
    <row r="237" spans="1:21" x14ac:dyDescent="0.2">
      <c r="A237" s="19" t="s">
        <v>1004</v>
      </c>
      <c r="B237" s="19" t="s">
        <v>1005</v>
      </c>
      <c r="C237" s="37" t="s">
        <v>1006</v>
      </c>
      <c r="D237" s="20" t="str">
        <f t="shared" si="18"/>
        <v>Medium Risk</v>
      </c>
      <c r="E237" s="38" t="str">
        <f>IF(SUM('Data · Lists'!C237:F237)&gt;0,"Blacklist — "&amp;TRIM(IF('Data · Lists'!C237=1,"FATF blacklist; ","")&amp;IF('Data · Lists'!D237=1,"UN sanctions; ","")&amp;IF('Data · Lists'!E237=1,"home-jurisdiction sanctions; ","")&amp;IF('Data · Lists'!F237=1,"internal blacklist","")),IF(SUM('Data · Lists'!G237:L237)&gt;0,"Auto-High — "&amp;TRIM(IF('Data · Lists'!G237=1,"FATF greylist; ","")&amp;IF('Data · Lists'!H237=1,"EU high-risk; ","")&amp;IF('Data · Lists'!I237=1,"EU sanctions; ","")&amp;IF('Data · Lists'!J237=1,"UK sanctions; ","")&amp;IF('Data · Lists'!K237=1,"OFAC; ","")&amp;IF('Data · Lists'!L237=1,"Canada sanctions","")),IF(J237=0,"No index data — Manual Review",IF(K237&lt;cov_min,"Coverage below minimum — Manual Review","Index-based"&amp;IF(J237=1," (single indicator, raised one level)","")&amp;IF('Data · Lists'!M237=1," + offshore floor","")))))</f>
        <v>Index-based</v>
      </c>
      <c r="F237" s="38" t="str">
        <f t="shared" si="19"/>
        <v>Standard CDD with awareness of contextual factors.</v>
      </c>
      <c r="G237" s="21"/>
      <c r="H237" s="39"/>
      <c r="I237" s="21" t="str">
        <f>IF(SUM('Data · Lists'!C237:F237)&gt;0,"Blacklist",IF(SUM('Data · Lists'!G237:L237)&gt;0,"High Risk",IF(J237=0,"Manual Review",IF(K237&lt;cov_min,"Manual Review",INDEX(Cfg_Ratings,MIN(3,MAX(IF('Data · Lists'!M237=1,off_floor,1),IF(J237=1,IF(L237&lt;band_L,1,IF(L237&lt;band_M,2,3))+1,IF(L237&lt;band_L,1,IF(L237&lt;band_M,2,3))))))))))</f>
        <v>Medium Risk</v>
      </c>
      <c r="J237" s="21">
        <f t="shared" si="20"/>
        <v>5</v>
      </c>
      <c r="K237" s="22">
        <f t="shared" si="21"/>
        <v>1</v>
      </c>
      <c r="L237" s="23">
        <f t="shared" si="22"/>
        <v>1.9</v>
      </c>
      <c r="M237" s="21">
        <f>IF('Data · Indices'!C237="","",IF('Data · Indices'!C237&lt;=t_Basel_1,1,IF('Data · Indices'!C237&lt;=t_Basel_2,2,3)))</f>
        <v>2</v>
      </c>
      <c r="N237" s="21">
        <f>IF('Data · Indices'!D237="","",IF('Data · Indices'!D237&lt;=t_FSI_1,1,IF('Data · Indices'!D237&lt;=t_FSI_2,2,3)))</f>
        <v>1</v>
      </c>
      <c r="O237" s="21">
        <f>IF('Data · Indices'!E237="","",IF('Data · Indices'!E237&lt;=t_CPI_1,3,IF('Data · Indices'!E237&lt;=t_CPI_2,2,1)))</f>
        <v>3</v>
      </c>
      <c r="P237" s="21">
        <f>IF('Data · Indices'!F237="","",IF('Data · Indices'!F237&lt;=t_GTI_1,1,IF('Data · Indices'!F237&lt;=t_GTI_2,2,3)))</f>
        <v>1</v>
      </c>
      <c r="Q237" s="21">
        <f>IF('Data · Indices'!G237="","",IF('Data · Indices'!G237&lt;t_WGI_1,3,IF('Data · Indices'!G237&lt;t_WGI_2,2,1)))</f>
        <v>3</v>
      </c>
      <c r="R237" s="21">
        <f t="shared" si="23"/>
        <v>100</v>
      </c>
      <c r="S237" s="19" t="s">
        <v>1007</v>
      </c>
      <c r="T237" s="38"/>
      <c r="U237" s="39"/>
    </row>
    <row r="238" spans="1:21" x14ac:dyDescent="0.2">
      <c r="A238" s="15" t="s">
        <v>1008</v>
      </c>
      <c r="B238" s="15" t="s">
        <v>1009</v>
      </c>
      <c r="C238" s="35" t="s">
        <v>1010</v>
      </c>
      <c r="D238" s="16" t="str">
        <f t="shared" si="18"/>
        <v>Medium Risk</v>
      </c>
      <c r="E238" s="30" t="str">
        <f>IF(SUM('Data · Lists'!C238:F238)&gt;0,"Blacklist — "&amp;TRIM(IF('Data · Lists'!C238=1,"FATF blacklist; ","")&amp;IF('Data · Lists'!D238=1,"UN sanctions; ","")&amp;IF('Data · Lists'!E238=1,"home-jurisdiction sanctions; ","")&amp;IF('Data · Lists'!F238=1,"internal blacklist","")),IF(SUM('Data · Lists'!G238:L238)&gt;0,"Auto-High — "&amp;TRIM(IF('Data · Lists'!G238=1,"FATF greylist; ","")&amp;IF('Data · Lists'!H238=1,"EU high-risk; ","")&amp;IF('Data · Lists'!I238=1,"EU sanctions; ","")&amp;IF('Data · Lists'!J238=1,"UK sanctions; ","")&amp;IF('Data · Lists'!K238=1,"OFAC; ","")&amp;IF('Data · Lists'!L238=1,"Canada sanctions","")),IF(J238=0,"No index data — Manual Review",IF(K238&lt;cov_min,"Coverage below minimum — Manual Review","Index-based"&amp;IF(J238=1," (single indicator, raised one level)","")&amp;IF('Data · Lists'!M238=1," + offshore floor","")))))</f>
        <v>Index-based</v>
      </c>
      <c r="F238" s="30" t="str">
        <f t="shared" si="19"/>
        <v>Standard CDD with awareness of contextual factors.</v>
      </c>
      <c r="G238" s="11"/>
      <c r="H238" s="36"/>
      <c r="I238" s="11" t="str">
        <f>IF(SUM('Data · Lists'!C238:F238)&gt;0,"Blacklist",IF(SUM('Data · Lists'!G238:L238)&gt;0,"High Risk",IF(J238=0,"Manual Review",IF(K238&lt;cov_min,"Manual Review",INDEX(Cfg_Ratings,MIN(3,MAX(IF('Data · Lists'!M238=1,off_floor,1),IF(J238=1,IF(L238&lt;band_L,1,IF(L238&lt;band_M,2,3))+1,IF(L238&lt;band_L,1,IF(L238&lt;band_M,2,3))))))))))</f>
        <v>Medium Risk</v>
      </c>
      <c r="J238" s="11">
        <f t="shared" si="20"/>
        <v>5</v>
      </c>
      <c r="K238" s="17">
        <f t="shared" si="21"/>
        <v>1</v>
      </c>
      <c r="L238" s="18">
        <f t="shared" si="22"/>
        <v>2.25</v>
      </c>
      <c r="M238" s="11">
        <f>IF('Data · Indices'!C238="","",IF('Data · Indices'!C238&lt;=t_Basel_1,1,IF('Data · Indices'!C238&lt;=t_Basel_2,2,3)))</f>
        <v>2</v>
      </c>
      <c r="N238" s="11">
        <f>IF('Data · Indices'!D238="","",IF('Data · Indices'!D238&lt;=t_FSI_1,1,IF('Data · Indices'!D238&lt;=t_FSI_2,2,3)))</f>
        <v>2</v>
      </c>
      <c r="O238" s="11">
        <f>IF('Data · Indices'!E238="","",IF('Data · Indices'!E238&lt;=t_CPI_1,3,IF('Data · Indices'!E238&lt;=t_CPI_2,2,1)))</f>
        <v>3</v>
      </c>
      <c r="P238" s="11">
        <f>IF('Data · Indices'!F238="","",IF('Data · Indices'!F238&lt;=t_GTI_1,1,IF('Data · Indices'!F238&lt;=t_GTI_2,2,3)))</f>
        <v>2</v>
      </c>
      <c r="Q238" s="11">
        <f>IF('Data · Indices'!G238="","",IF('Data · Indices'!G238&lt;t_WGI_1,3,IF('Data · Indices'!G238&lt;t_WGI_2,2,1)))</f>
        <v>3</v>
      </c>
      <c r="R238" s="11">
        <f t="shared" si="23"/>
        <v>100</v>
      </c>
      <c r="S238" s="15" t="s">
        <v>1011</v>
      </c>
      <c r="T238" s="30"/>
      <c r="U238" s="36"/>
    </row>
    <row r="239" spans="1:21" x14ac:dyDescent="0.2">
      <c r="A239" s="19" t="s">
        <v>1012</v>
      </c>
      <c r="B239" s="19" t="s">
        <v>1013</v>
      </c>
      <c r="C239" s="37" t="s">
        <v>1014</v>
      </c>
      <c r="D239" s="20" t="str">
        <f t="shared" si="18"/>
        <v>High Risk</v>
      </c>
      <c r="E239" s="38" t="str">
        <f>IF(SUM('Data · Lists'!C239:F239)&gt;0,"Blacklist — "&amp;TRIM(IF('Data · Lists'!C239=1,"FATF blacklist; ","")&amp;IF('Data · Lists'!D239=1,"UN sanctions; ","")&amp;IF('Data · Lists'!E239=1,"home-jurisdiction sanctions; ","")&amp;IF('Data · Lists'!F239=1,"internal blacklist","")),IF(SUM('Data · Lists'!G239:L239)&gt;0,"Auto-High — "&amp;TRIM(IF('Data · Lists'!G239=1,"FATF greylist; ","")&amp;IF('Data · Lists'!H239=1,"EU high-risk; ","")&amp;IF('Data · Lists'!I239=1,"EU sanctions; ","")&amp;IF('Data · Lists'!J239=1,"UK sanctions; ","")&amp;IF('Data · Lists'!K239=1,"OFAC; ","")&amp;IF('Data · Lists'!L239=1,"Canada sanctions","")),IF(J239=0,"No index data — Manual Review",IF(K239&lt;cov_min,"Coverage below minimum — Manual Review","Index-based"&amp;IF(J239=1," (single indicator, raised one level)","")&amp;IF('Data · Lists'!M239=1," + offshore floor","")))))</f>
        <v>Index-based</v>
      </c>
      <c r="F239" s="38" t="str">
        <f t="shared" si="19"/>
        <v>EDD, enhanced ongoing monitoring, management approval to onboard or continue.</v>
      </c>
      <c r="G239" s="21"/>
      <c r="H239" s="39"/>
      <c r="I239" s="21" t="str">
        <f>IF(SUM('Data · Lists'!C239:F239)&gt;0,"Blacklist",IF(SUM('Data · Lists'!G239:L239)&gt;0,"High Risk",IF(J239=0,"Manual Review",IF(K239&lt;cov_min,"Manual Review",INDEX(Cfg_Ratings,MIN(3,MAX(IF('Data · Lists'!M239=1,off_floor,1),IF(J239=1,IF(L239&lt;band_L,1,IF(L239&lt;band_M,2,3))+1,IF(L239&lt;band_L,1,IF(L239&lt;band_M,2,3))))))))))</f>
        <v>High Risk</v>
      </c>
      <c r="J239" s="21">
        <f t="shared" si="20"/>
        <v>4</v>
      </c>
      <c r="K239" s="22">
        <f t="shared" si="21"/>
        <v>0.8</v>
      </c>
      <c r="L239" s="23">
        <f t="shared" si="22"/>
        <v>2.5</v>
      </c>
      <c r="M239" s="21">
        <f>IF('Data · Indices'!C239="","",IF('Data · Indices'!C239&lt;=t_Basel_1,1,IF('Data · Indices'!C239&lt;=t_Basel_2,2,3)))</f>
        <v>3</v>
      </c>
      <c r="N239" s="21" t="str">
        <f>IF('Data · Indices'!D239="","",IF('Data · Indices'!D239&lt;=t_FSI_1,1,IF('Data · Indices'!D239&lt;=t_FSI_2,2,3)))</f>
        <v/>
      </c>
      <c r="O239" s="21">
        <f>IF('Data · Indices'!E239="","",IF('Data · Indices'!E239&lt;=t_CPI_1,3,IF('Data · Indices'!E239&lt;=t_CPI_2,2,1)))</f>
        <v>3</v>
      </c>
      <c r="P239" s="21">
        <f>IF('Data · Indices'!F239="","",IF('Data · Indices'!F239&lt;=t_GTI_1,1,IF('Data · Indices'!F239&lt;=t_GTI_2,2,3)))</f>
        <v>1</v>
      </c>
      <c r="Q239" s="21">
        <f>IF('Data · Indices'!G239="","",IF('Data · Indices'!G239&lt;t_WGI_1,3,IF('Data · Indices'!G239&lt;t_WGI_2,2,1)))</f>
        <v>2</v>
      </c>
      <c r="R239" s="21">
        <f t="shared" si="23"/>
        <v>80</v>
      </c>
      <c r="S239" s="19" t="s">
        <v>1015</v>
      </c>
      <c r="T239" s="38"/>
      <c r="U239" s="39"/>
    </row>
    <row r="240" spans="1:21" x14ac:dyDescent="0.2">
      <c r="A240" s="15" t="s">
        <v>1016</v>
      </c>
      <c r="B240" s="15" t="s">
        <v>1017</v>
      </c>
      <c r="C240" s="35" t="s">
        <v>1018</v>
      </c>
      <c r="D240" s="16" t="str">
        <f t="shared" si="18"/>
        <v>Manual Review</v>
      </c>
      <c r="E240" s="30" t="str">
        <f>IF(SUM('Data · Lists'!C240:F240)&gt;0,"Blacklist — "&amp;TRIM(IF('Data · Lists'!C240=1,"FATF blacklist; ","")&amp;IF('Data · Lists'!D240=1,"UN sanctions; ","")&amp;IF('Data · Lists'!E240=1,"home-jurisdiction sanctions; ","")&amp;IF('Data · Lists'!F240=1,"internal blacklist","")),IF(SUM('Data · Lists'!G240:L240)&gt;0,"Auto-High — "&amp;TRIM(IF('Data · Lists'!G240=1,"FATF greylist; ","")&amp;IF('Data · Lists'!H240=1,"EU high-risk; ","")&amp;IF('Data · Lists'!I240=1,"EU sanctions; ","")&amp;IF('Data · Lists'!J240=1,"UK sanctions; ","")&amp;IF('Data · Lists'!K240=1,"OFAC; ","")&amp;IF('Data · Lists'!L240=1,"Canada sanctions","")),IF(J240=0,"No index data — Manual Review",IF(K240&lt;cov_min,"Coverage below minimum — Manual Review","Index-based"&amp;IF(J240=1," (single indicator, raised one level)","")&amp;IF('Data · Lists'!M240=1," + offshore floor","")))))</f>
        <v>No index data — Manual Review</v>
      </c>
      <c r="F240" s="30" t="str">
        <f t="shared" si="19"/>
        <v>No automatic rating. Compliance must determine and document the rating.</v>
      </c>
      <c r="G240" s="11"/>
      <c r="H240" s="36"/>
      <c r="I240" s="11" t="str">
        <f>IF(SUM('Data · Lists'!C240:F240)&gt;0,"Blacklist",IF(SUM('Data · Lists'!G240:L240)&gt;0,"High Risk",IF(J240=0,"Manual Review",IF(K240&lt;cov_min,"Manual Review",INDEX(Cfg_Ratings,MIN(3,MAX(IF('Data · Lists'!M240=1,off_floor,1),IF(J240=1,IF(L240&lt;band_L,1,IF(L240&lt;band_M,2,3))+1,IF(L240&lt;band_L,1,IF(L240&lt;band_M,2,3))))))))))</f>
        <v>Manual Review</v>
      </c>
      <c r="J240" s="11">
        <f t="shared" si="20"/>
        <v>0</v>
      </c>
      <c r="K240" s="17">
        <f t="shared" si="21"/>
        <v>0</v>
      </c>
      <c r="L240" s="18" t="str">
        <f t="shared" si="22"/>
        <v/>
      </c>
      <c r="M240" s="11" t="str">
        <f>IF('Data · Indices'!C240="","",IF('Data · Indices'!C240&lt;=t_Basel_1,1,IF('Data · Indices'!C240&lt;=t_Basel_2,2,3)))</f>
        <v/>
      </c>
      <c r="N240" s="11" t="str">
        <f>IF('Data · Indices'!D240="","",IF('Data · Indices'!D240&lt;=t_FSI_1,1,IF('Data · Indices'!D240&lt;=t_FSI_2,2,3)))</f>
        <v/>
      </c>
      <c r="O240" s="11" t="str">
        <f>IF('Data · Indices'!E240="","",IF('Data · Indices'!E240&lt;=t_CPI_1,3,IF('Data · Indices'!E240&lt;=t_CPI_2,2,1)))</f>
        <v/>
      </c>
      <c r="P240" s="11" t="str">
        <f>IF('Data · Indices'!F240="","",IF('Data · Indices'!F240&lt;=t_GTI_1,1,IF('Data · Indices'!F240&lt;=t_GTI_2,2,3)))</f>
        <v/>
      </c>
      <c r="Q240" s="11" t="str">
        <f>IF('Data · Indices'!G240="","",IF('Data · Indices'!G240&lt;t_WGI_1,3,IF('Data · Indices'!G240&lt;t_WGI_2,2,1)))</f>
        <v/>
      </c>
      <c r="R240" s="11">
        <f t="shared" si="23"/>
        <v>0</v>
      </c>
      <c r="S240" s="15" t="s">
        <v>1019</v>
      </c>
      <c r="T240" s="30"/>
      <c r="U240" s="36"/>
    </row>
    <row r="241" spans="1:21" x14ac:dyDescent="0.2">
      <c r="A241" s="19" t="s">
        <v>1020</v>
      </c>
      <c r="B241" s="19" t="s">
        <v>1021</v>
      </c>
      <c r="C241" s="37" t="s">
        <v>1022</v>
      </c>
      <c r="D241" s="20" t="str">
        <f t="shared" si="18"/>
        <v>Manual Review</v>
      </c>
      <c r="E241" s="38" t="str">
        <f>IF(SUM('Data · Lists'!C241:F241)&gt;0,"Blacklist — "&amp;TRIM(IF('Data · Lists'!C241=1,"FATF blacklist; ","")&amp;IF('Data · Lists'!D241=1,"UN sanctions; ","")&amp;IF('Data · Lists'!E241=1,"home-jurisdiction sanctions; ","")&amp;IF('Data · Lists'!F241=1,"internal blacklist","")),IF(SUM('Data · Lists'!G241:L241)&gt;0,"Auto-High — "&amp;TRIM(IF('Data · Lists'!G241=1,"FATF greylist; ","")&amp;IF('Data · Lists'!H241=1,"EU high-risk; ","")&amp;IF('Data · Lists'!I241=1,"EU sanctions; ","")&amp;IF('Data · Lists'!J241=1,"UK sanctions; ","")&amp;IF('Data · Lists'!K241=1,"OFAC; ","")&amp;IF('Data · Lists'!L241=1,"Canada sanctions","")),IF(J241=0,"No index data — Manual Review",IF(K241&lt;cov_min,"Coverage below minimum — Manual Review","Index-based"&amp;IF(J241=1," (single indicator, raised one level)","")&amp;IF('Data · Lists'!M241=1," + offshore floor","")))))</f>
        <v>Coverage below minimum — Manual Review</v>
      </c>
      <c r="F241" s="38" t="str">
        <f t="shared" si="19"/>
        <v>No automatic rating. Compliance must determine and document the rating.</v>
      </c>
      <c r="G241" s="21"/>
      <c r="H241" s="39"/>
      <c r="I241" s="21" t="str">
        <f>IF(SUM('Data · Lists'!C241:F241)&gt;0,"Blacklist",IF(SUM('Data · Lists'!G241:L241)&gt;0,"High Risk",IF(J241=0,"Manual Review",IF(K241&lt;cov_min,"Manual Review",INDEX(Cfg_Ratings,MIN(3,MAX(IF('Data · Lists'!M241=1,off_floor,1),IF(J241=1,IF(L241&lt;band_L,1,IF(L241&lt;band_M,2,3))+1,IF(L241&lt;band_L,1,IF(L241&lt;band_M,2,3))))))))))</f>
        <v>Manual Review</v>
      </c>
      <c r="J241" s="21">
        <f t="shared" si="20"/>
        <v>1</v>
      </c>
      <c r="K241" s="22">
        <f t="shared" si="21"/>
        <v>0.1</v>
      </c>
      <c r="L241" s="23">
        <f t="shared" si="22"/>
        <v>1</v>
      </c>
      <c r="M241" s="21" t="str">
        <f>IF('Data · Indices'!C241="","",IF('Data · Indices'!C241&lt;=t_Basel_1,1,IF('Data · Indices'!C241&lt;=t_Basel_2,2,3)))</f>
        <v/>
      </c>
      <c r="N241" s="21" t="str">
        <f>IF('Data · Indices'!D241="","",IF('Data · Indices'!D241&lt;=t_FSI_1,1,IF('Data · Indices'!D241&lt;=t_FSI_2,2,3)))</f>
        <v/>
      </c>
      <c r="O241" s="21" t="str">
        <f>IF('Data · Indices'!E241="","",IF('Data · Indices'!E241&lt;=t_CPI_1,3,IF('Data · Indices'!E241&lt;=t_CPI_2,2,1)))</f>
        <v/>
      </c>
      <c r="P241" s="21" t="str">
        <f>IF('Data · Indices'!F241="","",IF('Data · Indices'!F241&lt;=t_GTI_1,1,IF('Data · Indices'!F241&lt;=t_GTI_2,2,3)))</f>
        <v/>
      </c>
      <c r="Q241" s="21">
        <f>IF('Data · Indices'!G241="","",IF('Data · Indices'!G241&lt;t_WGI_1,3,IF('Data · Indices'!G241&lt;t_WGI_2,2,1)))</f>
        <v>1</v>
      </c>
      <c r="R241" s="21">
        <f t="shared" si="23"/>
        <v>10</v>
      </c>
      <c r="S241" s="19" t="s">
        <v>1023</v>
      </c>
      <c r="T241" s="38"/>
      <c r="U241" s="39"/>
    </row>
    <row r="242" spans="1:21" x14ac:dyDescent="0.2">
      <c r="A242" s="15" t="s">
        <v>1024</v>
      </c>
      <c r="B242" s="15" t="s">
        <v>1025</v>
      </c>
      <c r="C242" s="35" t="s">
        <v>1026</v>
      </c>
      <c r="D242" s="16" t="str">
        <f t="shared" si="18"/>
        <v>Medium Risk</v>
      </c>
      <c r="E242" s="30" t="str">
        <f>IF(SUM('Data · Lists'!C242:F242)&gt;0,"Blacklist — "&amp;TRIM(IF('Data · Lists'!C242=1,"FATF blacklist; ","")&amp;IF('Data · Lists'!D242=1,"UN sanctions; ","")&amp;IF('Data · Lists'!E242=1,"home-jurisdiction sanctions; ","")&amp;IF('Data · Lists'!F242=1,"internal blacklist","")),IF(SUM('Data · Lists'!G242:L242)&gt;0,"Auto-High — "&amp;TRIM(IF('Data · Lists'!G242=1,"FATF greylist; ","")&amp;IF('Data · Lists'!H242=1,"EU high-risk; ","")&amp;IF('Data · Lists'!I242=1,"EU sanctions; ","")&amp;IF('Data · Lists'!J242=1,"UK sanctions; ","")&amp;IF('Data · Lists'!K242=1,"OFAC; ","")&amp;IF('Data · Lists'!L242=1,"Canada sanctions","")),IF(J242=0,"No index data — Manual Review",IF(K242&lt;cov_min,"Coverage below minimum — Manual Review","Index-based"&amp;IF(J242=1," (single indicator, raised one level)","")&amp;IF('Data · Lists'!M242=1," + offshore floor","")))))</f>
        <v>Index-based</v>
      </c>
      <c r="F242" s="30" t="str">
        <f t="shared" si="19"/>
        <v>Standard CDD with awareness of contextual factors.</v>
      </c>
      <c r="G242" s="11"/>
      <c r="H242" s="36"/>
      <c r="I242" s="11" t="str">
        <f>IF(SUM('Data · Lists'!C242:F242)&gt;0,"Blacklist",IF(SUM('Data · Lists'!G242:L242)&gt;0,"High Risk",IF(J242=0,"Manual Review",IF(K242&lt;cov_min,"Manual Review",INDEX(Cfg_Ratings,MIN(3,MAX(IF('Data · Lists'!M242=1,off_floor,1),IF(J242=1,IF(L242&lt;band_L,1,IF(L242&lt;band_M,2,3))+1,IF(L242&lt;band_L,1,IF(L242&lt;band_M,2,3))))))))))</f>
        <v>Medium Risk</v>
      </c>
      <c r="J242" s="11">
        <f t="shared" si="20"/>
        <v>4</v>
      </c>
      <c r="K242" s="17">
        <f t="shared" si="21"/>
        <v>0.8</v>
      </c>
      <c r="L242" s="18">
        <f t="shared" si="22"/>
        <v>2.3125</v>
      </c>
      <c r="M242" s="11">
        <f>IF('Data · Indices'!C242="","",IF('Data · Indices'!C242&lt;=t_Basel_1,1,IF('Data · Indices'!C242&lt;=t_Basel_2,2,3)))</f>
        <v>2</v>
      </c>
      <c r="N242" s="11" t="str">
        <f>IF('Data · Indices'!D242="","",IF('Data · Indices'!D242&lt;=t_FSI_1,1,IF('Data · Indices'!D242&lt;=t_FSI_2,2,3)))</f>
        <v/>
      </c>
      <c r="O242" s="11">
        <f>IF('Data · Indices'!E242="","",IF('Data · Indices'!E242&lt;=t_CPI_1,3,IF('Data · Indices'!E242&lt;=t_CPI_2,2,1)))</f>
        <v>3</v>
      </c>
      <c r="P242" s="11">
        <f>IF('Data · Indices'!F242="","",IF('Data · Indices'!F242&lt;=t_GTI_1,1,IF('Data · Indices'!F242&lt;=t_GTI_2,2,3)))</f>
        <v>2</v>
      </c>
      <c r="Q242" s="11">
        <f>IF('Data · Indices'!G242="","",IF('Data · Indices'!G242&lt;t_WGI_1,3,IF('Data · Indices'!G242&lt;t_WGI_2,2,1)))</f>
        <v>3</v>
      </c>
      <c r="R242" s="11">
        <f t="shared" si="23"/>
        <v>80</v>
      </c>
      <c r="S242" s="15" t="s">
        <v>1027</v>
      </c>
      <c r="T242" s="30"/>
      <c r="U242" s="36"/>
    </row>
    <row r="243" spans="1:21" x14ac:dyDescent="0.2">
      <c r="A243" s="19" t="s">
        <v>1028</v>
      </c>
      <c r="B243" s="19" t="s">
        <v>1029</v>
      </c>
      <c r="C243" s="37" t="s">
        <v>1030</v>
      </c>
      <c r="D243" s="20" t="str">
        <f t="shared" si="18"/>
        <v>Medium Risk</v>
      </c>
      <c r="E243" s="38" t="str">
        <f>IF(SUM('Data · Lists'!C243:F243)&gt;0,"Blacklist — "&amp;TRIM(IF('Data · Lists'!C243=1,"FATF blacklist; ","")&amp;IF('Data · Lists'!D243=1,"UN sanctions; ","")&amp;IF('Data · Lists'!E243=1,"home-jurisdiction sanctions; ","")&amp;IF('Data · Lists'!F243=1,"internal blacklist","")),IF(SUM('Data · Lists'!G243:L243)&gt;0,"Auto-High — "&amp;TRIM(IF('Data · Lists'!G243=1,"FATF greylist; ","")&amp;IF('Data · Lists'!H243=1,"EU high-risk; ","")&amp;IF('Data · Lists'!I243=1,"EU sanctions; ","")&amp;IF('Data · Lists'!J243=1,"UK sanctions; ","")&amp;IF('Data · Lists'!K243=1,"OFAC; ","")&amp;IF('Data · Lists'!L243=1,"Canada sanctions","")),IF(J243=0,"No index data — Manual Review",IF(K243&lt;cov_min,"Coverage below minimum — Manual Review","Index-based"&amp;IF(J243=1," (single indicator, raised one level)","")&amp;IF('Data · Lists'!M243=1," + offshore floor","")))))</f>
        <v>Index-based</v>
      </c>
      <c r="F243" s="38" t="str">
        <f t="shared" si="19"/>
        <v>Standard CDD with awareness of contextual factors.</v>
      </c>
      <c r="G243" s="21"/>
      <c r="H243" s="39"/>
      <c r="I243" s="21" t="str">
        <f>IF(SUM('Data · Lists'!C243:F243)&gt;0,"Blacklist",IF(SUM('Data · Lists'!G243:L243)&gt;0,"High Risk",IF(J243=0,"Manual Review",IF(K243&lt;cov_min,"Manual Review",INDEX(Cfg_Ratings,MIN(3,MAX(IF('Data · Lists'!M243=1,off_floor,1),IF(J243=1,IF(L243&lt;band_L,1,IF(L243&lt;band_M,2,3))+1,IF(L243&lt;band_L,1,IF(L243&lt;band_M,2,3))))))))))</f>
        <v>Medium Risk</v>
      </c>
      <c r="J243" s="21">
        <f t="shared" si="20"/>
        <v>5</v>
      </c>
      <c r="K243" s="22">
        <f t="shared" si="21"/>
        <v>1</v>
      </c>
      <c r="L243" s="23">
        <f t="shared" si="22"/>
        <v>2.0499999999999998</v>
      </c>
      <c r="M243" s="21">
        <f>IF('Data · Indices'!C243="","",IF('Data · Indices'!C243&lt;=t_Basel_1,1,IF('Data · Indices'!C243&lt;=t_Basel_2,2,3)))</f>
        <v>2</v>
      </c>
      <c r="N243" s="21">
        <f>IF('Data · Indices'!D243="","",IF('Data · Indices'!D243&lt;=t_FSI_1,1,IF('Data · Indices'!D243&lt;=t_FSI_2,2,3)))</f>
        <v>1</v>
      </c>
      <c r="O243" s="21">
        <f>IF('Data · Indices'!E243="","",IF('Data · Indices'!E243&lt;=t_CPI_1,3,IF('Data · Indices'!E243&lt;=t_CPI_2,2,1)))</f>
        <v>3</v>
      </c>
      <c r="P243" s="21">
        <f>IF('Data · Indices'!F243="","",IF('Data · Indices'!F243&lt;=t_GTI_1,1,IF('Data · Indices'!F243&lt;=t_GTI_2,2,3)))</f>
        <v>2</v>
      </c>
      <c r="Q243" s="21">
        <f>IF('Data · Indices'!G243="","",IF('Data · Indices'!G243&lt;t_WGI_1,3,IF('Data · Indices'!G243&lt;t_WGI_2,2,1)))</f>
        <v>3</v>
      </c>
      <c r="R243" s="21">
        <f t="shared" si="23"/>
        <v>100</v>
      </c>
      <c r="S243" s="19" t="s">
        <v>1031</v>
      </c>
      <c r="T243" s="38"/>
      <c r="U243" s="39"/>
    </row>
    <row r="244" spans="1:21" x14ac:dyDescent="0.2">
      <c r="A244" s="15" t="s">
        <v>1032</v>
      </c>
      <c r="B244" s="15" t="s">
        <v>1033</v>
      </c>
      <c r="C244" s="35" t="s">
        <v>1034</v>
      </c>
      <c r="D244" s="16" t="str">
        <f t="shared" si="18"/>
        <v>Medium Risk</v>
      </c>
      <c r="E244" s="30" t="str">
        <f>IF(SUM('Data · Lists'!C244:F244)&gt;0,"Blacklist — "&amp;TRIM(IF('Data · Lists'!C244=1,"FATF blacklist; ","")&amp;IF('Data · Lists'!D244=1,"UN sanctions; ","")&amp;IF('Data · Lists'!E244=1,"home-jurisdiction sanctions; ","")&amp;IF('Data · Lists'!F244=1,"internal blacklist","")),IF(SUM('Data · Lists'!G244:L244)&gt;0,"Auto-High — "&amp;TRIM(IF('Data · Lists'!G244=1,"FATF greylist; ","")&amp;IF('Data · Lists'!H244=1,"EU high-risk; ","")&amp;IF('Data · Lists'!I244=1,"EU sanctions; ","")&amp;IF('Data · Lists'!J244=1,"UK sanctions; ","")&amp;IF('Data · Lists'!K244=1,"OFAC; ","")&amp;IF('Data · Lists'!L244=1,"Canada sanctions","")),IF(J244=0,"No index data — Manual Review",IF(K244&lt;cov_min,"Coverage below minimum — Manual Review","Index-based"&amp;IF(J244=1," (single indicator, raised one level)","")&amp;IF('Data · Lists'!M244=1," + offshore floor","")))))</f>
        <v>Index-based</v>
      </c>
      <c r="F244" s="30" t="str">
        <f t="shared" si="19"/>
        <v>Standard CDD with awareness of contextual factors.</v>
      </c>
      <c r="G244" s="11"/>
      <c r="H244" s="36"/>
      <c r="I244" s="11" t="str">
        <f>IF(SUM('Data · Lists'!C244:F244)&gt;0,"Blacklist",IF(SUM('Data · Lists'!G244:L244)&gt;0,"High Risk",IF(J244=0,"Manual Review",IF(K244&lt;cov_min,"Manual Review",INDEX(Cfg_Ratings,MIN(3,MAX(IF('Data · Lists'!M244=1,off_floor,1),IF(J244=1,IF(L244&lt;band_L,1,IF(L244&lt;band_M,2,3))+1,IF(L244&lt;band_L,1,IF(L244&lt;band_M,2,3))))))))))</f>
        <v>Medium Risk</v>
      </c>
      <c r="J244" s="11">
        <f t="shared" si="20"/>
        <v>5</v>
      </c>
      <c r="K244" s="17">
        <f t="shared" si="21"/>
        <v>1</v>
      </c>
      <c r="L244" s="18">
        <f t="shared" si="22"/>
        <v>2.2000000000000002</v>
      </c>
      <c r="M244" s="11">
        <f>IF('Data · Indices'!C244="","",IF('Data · Indices'!C244&lt;=t_Basel_1,1,IF('Data · Indices'!C244&lt;=t_Basel_2,2,3)))</f>
        <v>3</v>
      </c>
      <c r="N244" s="11">
        <f>IF('Data · Indices'!D244="","",IF('Data · Indices'!D244&lt;=t_FSI_1,1,IF('Data · Indices'!D244&lt;=t_FSI_2,2,3)))</f>
        <v>3</v>
      </c>
      <c r="O244" s="11">
        <f>IF('Data · Indices'!E244="","",IF('Data · Indices'!E244&lt;=t_CPI_1,3,IF('Data · Indices'!E244&lt;=t_CPI_2,2,1)))</f>
        <v>1</v>
      </c>
      <c r="P244" s="11">
        <f>IF('Data · Indices'!F244="","",IF('Data · Indices'!F244&lt;=t_GTI_1,1,IF('Data · Indices'!F244&lt;=t_GTI_2,2,3)))</f>
        <v>1</v>
      </c>
      <c r="Q244" s="11">
        <f>IF('Data · Indices'!G244="","",IF('Data · Indices'!G244&lt;t_WGI_1,3,IF('Data · Indices'!G244&lt;t_WGI_2,2,1)))</f>
        <v>1</v>
      </c>
      <c r="R244" s="11">
        <f t="shared" si="23"/>
        <v>100</v>
      </c>
      <c r="S244" s="15" t="s">
        <v>1035</v>
      </c>
      <c r="T244" s="30"/>
      <c r="U244" s="36"/>
    </row>
    <row r="245" spans="1:21" x14ac:dyDescent="0.2">
      <c r="A245" s="19" t="s">
        <v>1036</v>
      </c>
      <c r="B245" s="19" t="s">
        <v>1037</v>
      </c>
      <c r="C245" s="37" t="s">
        <v>1038</v>
      </c>
      <c r="D245" s="20" t="str">
        <f t="shared" si="18"/>
        <v>Low Risk</v>
      </c>
      <c r="E245" s="38" t="str">
        <f>IF(SUM('Data · Lists'!C245:F245)&gt;0,"Blacklist — "&amp;TRIM(IF('Data · Lists'!C245=1,"FATF blacklist; ","")&amp;IF('Data · Lists'!D245=1,"UN sanctions; ","")&amp;IF('Data · Lists'!E245=1,"home-jurisdiction sanctions; ","")&amp;IF('Data · Lists'!F245=1,"internal blacklist","")),IF(SUM('Data · Lists'!G245:L245)&gt;0,"Auto-High — "&amp;TRIM(IF('Data · Lists'!G245=1,"FATF greylist; ","")&amp;IF('Data · Lists'!H245=1,"EU high-risk; ","")&amp;IF('Data · Lists'!I245=1,"EU sanctions; ","")&amp;IF('Data · Lists'!J245=1,"UK sanctions; ","")&amp;IF('Data · Lists'!K245=1,"OFAC; ","")&amp;IF('Data · Lists'!L245=1,"Canada sanctions","")),IF(J245=0,"No index data — Manual Review",IF(K245&lt;cov_min,"Coverage below minimum — Manual Review","Index-based"&amp;IF(J245=1," (single indicator, raised one level)","")&amp;IF('Data · Lists'!M245=1," + offshore floor","")))))</f>
        <v>Index-based</v>
      </c>
      <c r="F245" s="38" t="str">
        <f t="shared" si="19"/>
        <v>Simplified measures where permitted, subject to Compliance confirmation.</v>
      </c>
      <c r="G245" s="21"/>
      <c r="H245" s="39"/>
      <c r="I245" s="21" t="str">
        <f>IF(SUM('Data · Lists'!C245:F245)&gt;0,"Blacklist",IF(SUM('Data · Lists'!G245:L245)&gt;0,"High Risk",IF(J245=0,"Manual Review",IF(K245&lt;cov_min,"Manual Review",INDEX(Cfg_Ratings,MIN(3,MAX(IF('Data · Lists'!M245=1,off_floor,1),IF(J245=1,IF(L245&lt;band_L,1,IF(L245&lt;band_M,2,3))+1,IF(L245&lt;band_L,1,IF(L245&lt;band_M,2,3))))))))))</f>
        <v>Low Risk</v>
      </c>
      <c r="J245" s="21">
        <f t="shared" si="20"/>
        <v>5</v>
      </c>
      <c r="K245" s="22">
        <f t="shared" si="21"/>
        <v>1</v>
      </c>
      <c r="L245" s="23">
        <f t="shared" si="22"/>
        <v>1.65</v>
      </c>
      <c r="M245" s="21">
        <f>IF('Data · Indices'!C245="","",IF('Data · Indices'!C245&lt;=t_Basel_1,1,IF('Data · Indices'!C245&lt;=t_Basel_2,2,3)))</f>
        <v>2</v>
      </c>
      <c r="N245" s="21">
        <f>IF('Data · Indices'!D245="","",IF('Data · Indices'!D245&lt;=t_FSI_1,1,IF('Data · Indices'!D245&lt;=t_FSI_2,2,3)))</f>
        <v>1</v>
      </c>
      <c r="O245" s="21">
        <f>IF('Data · Indices'!E245="","",IF('Data · Indices'!E245&lt;=t_CPI_1,3,IF('Data · Indices'!E245&lt;=t_CPI_2,2,1)))</f>
        <v>1</v>
      </c>
      <c r="P245" s="21">
        <f>IF('Data · Indices'!F245="","",IF('Data · Indices'!F245&lt;=t_GTI_1,1,IF('Data · Indices'!F245&lt;=t_GTI_2,2,3)))</f>
        <v>2</v>
      </c>
      <c r="Q245" s="21">
        <f>IF('Data · Indices'!G245="","",IF('Data · Indices'!G245&lt;t_WGI_1,3,IF('Data · Indices'!G245&lt;t_WGI_2,2,1)))</f>
        <v>2</v>
      </c>
      <c r="R245" s="21">
        <f t="shared" si="23"/>
        <v>100</v>
      </c>
      <c r="S245" s="19" t="s">
        <v>1039</v>
      </c>
      <c r="T245" s="38"/>
      <c r="U245" s="39"/>
    </row>
    <row r="246" spans="1:21" x14ac:dyDescent="0.2">
      <c r="A246" s="15" t="s">
        <v>1040</v>
      </c>
      <c r="B246" s="15" t="s">
        <v>1041</v>
      </c>
      <c r="C246" s="35" t="s">
        <v>1042</v>
      </c>
      <c r="D246" s="16" t="str">
        <f t="shared" si="18"/>
        <v>Medium Risk</v>
      </c>
      <c r="E246" s="30" t="str">
        <f>IF(SUM('Data · Lists'!C246:F246)&gt;0,"Blacklist — "&amp;TRIM(IF('Data · Lists'!C246=1,"FATF blacklist; ","")&amp;IF('Data · Lists'!D246=1,"UN sanctions; ","")&amp;IF('Data · Lists'!E246=1,"home-jurisdiction sanctions; ","")&amp;IF('Data · Lists'!F246=1,"internal blacklist","")),IF(SUM('Data · Lists'!G246:L246)&gt;0,"Auto-High — "&amp;TRIM(IF('Data · Lists'!G246=1,"FATF greylist; ","")&amp;IF('Data · Lists'!H246=1,"EU high-risk; ","")&amp;IF('Data · Lists'!I246=1,"EU sanctions; ","")&amp;IF('Data · Lists'!J246=1,"UK sanctions; ","")&amp;IF('Data · Lists'!K246=1,"OFAC; ","")&amp;IF('Data · Lists'!L246=1,"Canada sanctions","")),IF(J246=0,"No index data — Manual Review",IF(K246&lt;cov_min,"Coverage below minimum — Manual Review","Index-based"&amp;IF(J246=1," (single indicator, raised one level)","")&amp;IF('Data · Lists'!M246=1," + offshore floor","")))))</f>
        <v>Index-based</v>
      </c>
      <c r="F246" s="30" t="str">
        <f t="shared" si="19"/>
        <v>Standard CDD with awareness of contextual factors.</v>
      </c>
      <c r="G246" s="11"/>
      <c r="H246" s="36"/>
      <c r="I246" s="11" t="str">
        <f>IF(SUM('Data · Lists'!C246:F246)&gt;0,"Blacklist",IF(SUM('Data · Lists'!G246:L246)&gt;0,"High Risk",IF(J246=0,"Manual Review",IF(K246&lt;cov_min,"Manual Review",INDEX(Cfg_Ratings,MIN(3,MAX(IF('Data · Lists'!M246=1,off_floor,1),IF(J246=1,IF(L246&lt;band_L,1,IF(L246&lt;band_M,2,3))+1,IF(L246&lt;band_L,1,IF(L246&lt;band_M,2,3))))))))))</f>
        <v>Medium Risk</v>
      </c>
      <c r="J246" s="11">
        <f t="shared" si="20"/>
        <v>5</v>
      </c>
      <c r="K246" s="17">
        <f t="shared" si="21"/>
        <v>1</v>
      </c>
      <c r="L246" s="18">
        <f t="shared" si="22"/>
        <v>2.2000000000000002</v>
      </c>
      <c r="M246" s="11">
        <f>IF('Data · Indices'!C246="","",IF('Data · Indices'!C246&lt;=t_Basel_1,1,IF('Data · Indices'!C246&lt;=t_Basel_2,2,3)))</f>
        <v>2</v>
      </c>
      <c r="N246" s="11">
        <f>IF('Data · Indices'!D246="","",IF('Data · Indices'!D246&lt;=t_FSI_1,1,IF('Data · Indices'!D246&lt;=t_FSI_2,2,3)))</f>
        <v>3</v>
      </c>
      <c r="O246" s="11">
        <f>IF('Data · Indices'!E246="","",IF('Data · Indices'!E246&lt;=t_CPI_1,3,IF('Data · Indices'!E246&lt;=t_CPI_2,2,1)))</f>
        <v>1</v>
      </c>
      <c r="P246" s="11">
        <f>IF('Data · Indices'!F246="","",IF('Data · Indices'!F246&lt;=t_GTI_1,1,IF('Data · Indices'!F246&lt;=t_GTI_2,2,3)))</f>
        <v>3</v>
      </c>
      <c r="Q246" s="11">
        <f>IF('Data · Indices'!G246="","",IF('Data · Indices'!G246&lt;t_WGI_1,3,IF('Data · Indices'!G246&lt;t_WGI_2,2,1)))</f>
        <v>2</v>
      </c>
      <c r="R246" s="11">
        <f t="shared" si="23"/>
        <v>100</v>
      </c>
      <c r="S246" s="15" t="s">
        <v>1043</v>
      </c>
      <c r="T246" s="30"/>
      <c r="U246" s="36"/>
    </row>
    <row r="247" spans="1:21" x14ac:dyDescent="0.2">
      <c r="A247" s="19" t="s">
        <v>1044</v>
      </c>
      <c r="B247" s="19" t="s">
        <v>1045</v>
      </c>
      <c r="C247" s="37" t="s">
        <v>1046</v>
      </c>
      <c r="D247" s="20" t="str">
        <f t="shared" si="18"/>
        <v>Manual Review</v>
      </c>
      <c r="E247" s="38" t="str">
        <f>IF(SUM('Data · Lists'!C247:F247)&gt;0,"Blacklist — "&amp;TRIM(IF('Data · Lists'!C247=1,"FATF blacklist; ","")&amp;IF('Data · Lists'!D247=1,"UN sanctions; ","")&amp;IF('Data · Lists'!E247=1,"home-jurisdiction sanctions; ","")&amp;IF('Data · Lists'!F247=1,"internal blacklist","")),IF(SUM('Data · Lists'!G247:L247)&gt;0,"Auto-High — "&amp;TRIM(IF('Data · Lists'!G247=1,"FATF greylist; ","")&amp;IF('Data · Lists'!H247=1,"EU high-risk; ","")&amp;IF('Data · Lists'!I247=1,"EU sanctions; ","")&amp;IF('Data · Lists'!J247=1,"UK sanctions; ","")&amp;IF('Data · Lists'!K247=1,"OFAC; ","")&amp;IF('Data · Lists'!L247=1,"Canada sanctions","")),IF(J247=0,"No index data — Manual Review",IF(K247&lt;cov_min,"Coverage below minimum — Manual Review","Index-based"&amp;IF(J247=1," (single indicator, raised one level)","")&amp;IF('Data · Lists'!M247=1," + offshore floor","")))))</f>
        <v>No index data — Manual Review</v>
      </c>
      <c r="F247" s="38" t="str">
        <f t="shared" si="19"/>
        <v>No automatic rating. Compliance must determine and document the rating.</v>
      </c>
      <c r="G247" s="21"/>
      <c r="H247" s="39"/>
      <c r="I247" s="21" t="str">
        <f>IF(SUM('Data · Lists'!C247:F247)&gt;0,"Blacklist",IF(SUM('Data · Lists'!G247:L247)&gt;0,"High Risk",IF(J247=0,"Manual Review",IF(K247&lt;cov_min,"Manual Review",INDEX(Cfg_Ratings,MIN(3,MAX(IF('Data · Lists'!M247=1,off_floor,1),IF(J247=1,IF(L247&lt;band_L,1,IF(L247&lt;band_M,2,3))+1,IF(L247&lt;band_L,1,IF(L247&lt;band_M,2,3))))))))))</f>
        <v>Manual Review</v>
      </c>
      <c r="J247" s="21">
        <f t="shared" si="20"/>
        <v>0</v>
      </c>
      <c r="K247" s="22">
        <f t="shared" si="21"/>
        <v>0</v>
      </c>
      <c r="L247" s="23" t="str">
        <f t="shared" si="22"/>
        <v/>
      </c>
      <c r="M247" s="21" t="str">
        <f>IF('Data · Indices'!C247="","",IF('Data · Indices'!C247&lt;=t_Basel_1,1,IF('Data · Indices'!C247&lt;=t_Basel_2,2,3)))</f>
        <v/>
      </c>
      <c r="N247" s="21" t="str">
        <f>IF('Data · Indices'!D247="","",IF('Data · Indices'!D247&lt;=t_FSI_1,1,IF('Data · Indices'!D247&lt;=t_FSI_2,2,3)))</f>
        <v/>
      </c>
      <c r="O247" s="21" t="str">
        <f>IF('Data · Indices'!E247="","",IF('Data · Indices'!E247&lt;=t_CPI_1,3,IF('Data · Indices'!E247&lt;=t_CPI_2,2,1)))</f>
        <v/>
      </c>
      <c r="P247" s="21" t="str">
        <f>IF('Data · Indices'!F247="","",IF('Data · Indices'!F247&lt;=t_GTI_1,1,IF('Data · Indices'!F247&lt;=t_GTI_2,2,3)))</f>
        <v/>
      </c>
      <c r="Q247" s="21" t="str">
        <f>IF('Data · Indices'!G247="","",IF('Data · Indices'!G247&lt;t_WGI_1,3,IF('Data · Indices'!G247&lt;t_WGI_2,2,1)))</f>
        <v/>
      </c>
      <c r="R247" s="21">
        <f t="shared" si="23"/>
        <v>0</v>
      </c>
      <c r="S247" s="19" t="s">
        <v>1047</v>
      </c>
      <c r="T247" s="38"/>
      <c r="U247" s="39"/>
    </row>
    <row r="248" spans="1:21" x14ac:dyDescent="0.2">
      <c r="A248" s="15" t="s">
        <v>1048</v>
      </c>
      <c r="B248" s="15" t="s">
        <v>1049</v>
      </c>
      <c r="C248" s="35" t="s">
        <v>1050</v>
      </c>
      <c r="D248" s="16" t="str">
        <f t="shared" si="18"/>
        <v>Low Risk</v>
      </c>
      <c r="E248" s="30" t="str">
        <f>IF(SUM('Data · Lists'!C248:F248)&gt;0,"Blacklist — "&amp;TRIM(IF('Data · Lists'!C248=1,"FATF blacklist; ","")&amp;IF('Data · Lists'!D248=1,"UN sanctions; ","")&amp;IF('Data · Lists'!E248=1,"home-jurisdiction sanctions; ","")&amp;IF('Data · Lists'!F248=1,"internal blacklist","")),IF(SUM('Data · Lists'!G248:L248)&gt;0,"Auto-High — "&amp;TRIM(IF('Data · Lists'!G248=1,"FATF greylist; ","")&amp;IF('Data · Lists'!H248=1,"EU high-risk; ","")&amp;IF('Data · Lists'!I248=1,"EU sanctions; ","")&amp;IF('Data · Lists'!J248=1,"UK sanctions; ","")&amp;IF('Data · Lists'!K248=1,"OFAC; ","")&amp;IF('Data · Lists'!L248=1,"Canada sanctions","")),IF(J248=0,"No index data — Manual Review",IF(K248&lt;cov_min,"Coverage below minimum — Manual Review","Index-based"&amp;IF(J248=1," (single indicator, raised one level)","")&amp;IF('Data · Lists'!M248=1," + offshore floor","")))))</f>
        <v>Index-based</v>
      </c>
      <c r="F248" s="30" t="str">
        <f t="shared" si="19"/>
        <v>Simplified measures where permitted, subject to Compliance confirmation.</v>
      </c>
      <c r="G248" s="11"/>
      <c r="H248" s="36"/>
      <c r="I248" s="11" t="str">
        <f>IF(SUM('Data · Lists'!C248:F248)&gt;0,"Blacklist",IF(SUM('Data · Lists'!G248:L248)&gt;0,"High Risk",IF(J248=0,"Manual Review",IF(K248&lt;cov_min,"Manual Review",INDEX(Cfg_Ratings,MIN(3,MAX(IF('Data · Lists'!M248=1,off_floor,1),IF(J248=1,IF(L248&lt;band_L,1,IF(L248&lt;band_M,2,3))+1,IF(L248&lt;band_L,1,IF(L248&lt;band_M,2,3))))))))))</f>
        <v>Low Risk</v>
      </c>
      <c r="J248" s="11">
        <f t="shared" si="20"/>
        <v>5</v>
      </c>
      <c r="K248" s="17">
        <f t="shared" si="21"/>
        <v>1</v>
      </c>
      <c r="L248" s="18">
        <f t="shared" si="22"/>
        <v>1.6</v>
      </c>
      <c r="M248" s="11">
        <f>IF('Data · Indices'!C248="","",IF('Data · Indices'!C248&lt;=t_Basel_1,1,IF('Data · Indices'!C248&lt;=t_Basel_2,2,3)))</f>
        <v>2</v>
      </c>
      <c r="N248" s="11">
        <f>IF('Data · Indices'!D248="","",IF('Data · Indices'!D248&lt;=t_FSI_1,1,IF('Data · Indices'!D248&lt;=t_FSI_2,2,3)))</f>
        <v>2</v>
      </c>
      <c r="O248" s="11">
        <f>IF('Data · Indices'!E248="","",IF('Data · Indices'!E248&lt;=t_CPI_1,3,IF('Data · Indices'!E248&lt;=t_CPI_2,2,1)))</f>
        <v>1</v>
      </c>
      <c r="P248" s="11">
        <f>IF('Data · Indices'!F248="","",IF('Data · Indices'!F248&lt;=t_GTI_1,1,IF('Data · Indices'!F248&lt;=t_GTI_2,2,3)))</f>
        <v>1</v>
      </c>
      <c r="Q248" s="11">
        <f>IF('Data · Indices'!G248="","",IF('Data · Indices'!G248&lt;t_WGI_1,3,IF('Data · Indices'!G248&lt;t_WGI_2,2,1)))</f>
        <v>1</v>
      </c>
      <c r="R248" s="11">
        <f t="shared" si="23"/>
        <v>100</v>
      </c>
      <c r="S248" s="15" t="s">
        <v>1051</v>
      </c>
      <c r="T248" s="30"/>
      <c r="U248" s="36"/>
    </row>
    <row r="249" spans="1:21" x14ac:dyDescent="0.2">
      <c r="A249" s="19" t="s">
        <v>1052</v>
      </c>
      <c r="B249" s="19" t="s">
        <v>1053</v>
      </c>
      <c r="C249" s="37" t="s">
        <v>1054</v>
      </c>
      <c r="D249" s="20" t="str">
        <f t="shared" si="18"/>
        <v>Medium Risk</v>
      </c>
      <c r="E249" s="38" t="str">
        <f>IF(SUM('Data · Lists'!C249:F249)&gt;0,"Blacklist — "&amp;TRIM(IF('Data · Lists'!C249=1,"FATF blacklist; ","")&amp;IF('Data · Lists'!D249=1,"UN sanctions; ","")&amp;IF('Data · Lists'!E249=1,"home-jurisdiction sanctions; ","")&amp;IF('Data · Lists'!F249=1,"internal blacklist","")),IF(SUM('Data · Lists'!G249:L249)&gt;0,"Auto-High — "&amp;TRIM(IF('Data · Lists'!G249=1,"FATF greylist; ","")&amp;IF('Data · Lists'!H249=1,"EU high-risk; ","")&amp;IF('Data · Lists'!I249=1,"EU sanctions; ","")&amp;IF('Data · Lists'!J249=1,"UK sanctions; ","")&amp;IF('Data · Lists'!K249=1,"OFAC; ","")&amp;IF('Data · Lists'!L249=1,"Canada sanctions","")),IF(J249=0,"No index data — Manual Review",IF(K249&lt;cov_min,"Coverage below minimum — Manual Review","Index-based"&amp;IF(J249=1," (single indicator, raised one level)","")&amp;IF('Data · Lists'!M249=1," + offshore floor","")))))</f>
        <v>Index-based</v>
      </c>
      <c r="F249" s="38" t="str">
        <f t="shared" si="19"/>
        <v>Standard CDD with awareness of contextual factors.</v>
      </c>
      <c r="G249" s="21"/>
      <c r="H249" s="39"/>
      <c r="I249" s="21" t="str">
        <f>IF(SUM('Data · Lists'!C249:F249)&gt;0,"Blacklist",IF(SUM('Data · Lists'!G249:L249)&gt;0,"High Risk",IF(J249=0,"Manual Review",IF(K249&lt;cov_min,"Manual Review",INDEX(Cfg_Ratings,MIN(3,MAX(IF('Data · Lists'!M249=1,off_floor,1),IF(J249=1,IF(L249&lt;band_L,1,IF(L249&lt;band_M,2,3))+1,IF(L249&lt;band_L,1,IF(L249&lt;band_M,2,3))))))))))</f>
        <v>Medium Risk</v>
      </c>
      <c r="J249" s="21">
        <f t="shared" si="20"/>
        <v>4</v>
      </c>
      <c r="K249" s="22">
        <f t="shared" si="21"/>
        <v>0.8</v>
      </c>
      <c r="L249" s="23">
        <f t="shared" si="22"/>
        <v>2</v>
      </c>
      <c r="M249" s="21">
        <f>IF('Data · Indices'!C249="","",IF('Data · Indices'!C249&lt;=t_Basel_1,1,IF('Data · Indices'!C249&lt;=t_Basel_2,2,3)))</f>
        <v>2</v>
      </c>
      <c r="N249" s="21" t="str">
        <f>IF('Data · Indices'!D249="","",IF('Data · Indices'!D249&lt;=t_FSI_1,1,IF('Data · Indices'!D249&lt;=t_FSI_2,2,3)))</f>
        <v/>
      </c>
      <c r="O249" s="21">
        <f>IF('Data · Indices'!E249="","",IF('Data · Indices'!E249&lt;=t_CPI_1,3,IF('Data · Indices'!E249&lt;=t_CPI_2,2,1)))</f>
        <v>3</v>
      </c>
      <c r="P249" s="21">
        <f>IF('Data · Indices'!F249="","",IF('Data · Indices'!F249&lt;=t_GTI_1,1,IF('Data · Indices'!F249&lt;=t_GTI_2,2,3)))</f>
        <v>1</v>
      </c>
      <c r="Q249" s="21">
        <f>IF('Data · Indices'!G249="","",IF('Data · Indices'!G249&lt;t_WGI_1,3,IF('Data · Indices'!G249&lt;t_WGI_2,2,1)))</f>
        <v>2</v>
      </c>
      <c r="R249" s="21">
        <f t="shared" si="23"/>
        <v>80</v>
      </c>
      <c r="S249" s="19" t="s">
        <v>1055</v>
      </c>
      <c r="T249" s="38"/>
      <c r="U249" s="39"/>
    </row>
    <row r="250" spans="1:21" x14ac:dyDescent="0.2">
      <c r="A250" s="15" t="s">
        <v>1056</v>
      </c>
      <c r="B250" s="15" t="s">
        <v>1057</v>
      </c>
      <c r="C250" s="35" t="s">
        <v>1058</v>
      </c>
      <c r="D250" s="16" t="str">
        <f t="shared" si="18"/>
        <v>High Risk</v>
      </c>
      <c r="E250" s="30" t="str">
        <f>IF(SUM('Data · Lists'!C250:F250)&gt;0,"Blacklist — "&amp;TRIM(IF('Data · Lists'!C250=1,"FATF blacklist; ","")&amp;IF('Data · Lists'!D250=1,"UN sanctions; ","")&amp;IF('Data · Lists'!E250=1,"home-jurisdiction sanctions; ","")&amp;IF('Data · Lists'!F250=1,"internal blacklist","")),IF(SUM('Data · Lists'!G250:L250)&gt;0,"Auto-High — "&amp;TRIM(IF('Data · Lists'!G250=1,"FATF greylist; ","")&amp;IF('Data · Lists'!H250=1,"EU high-risk; ","")&amp;IF('Data · Lists'!I250=1,"EU sanctions; ","")&amp;IF('Data · Lists'!J250=1,"UK sanctions; ","")&amp;IF('Data · Lists'!K250=1,"OFAC; ","")&amp;IF('Data · Lists'!L250=1,"Canada sanctions","")),IF(J250=0,"No index data — Manual Review",IF(K250&lt;cov_min,"Coverage below minimum — Manual Review","Index-based"&amp;IF(J250=1," (single indicator, raised one level)","")&amp;IF('Data · Lists'!M250=1," + offshore floor","")))))</f>
        <v>Auto-High — EU high-risk;</v>
      </c>
      <c r="F250" s="30" t="str">
        <f t="shared" si="19"/>
        <v>EDD, enhanced ongoing monitoring, management approval to onboard or continue.</v>
      </c>
      <c r="G250" s="11"/>
      <c r="H250" s="36"/>
      <c r="I250" s="11" t="str">
        <f>IF(SUM('Data · Lists'!C250:F250)&gt;0,"Blacklist",IF(SUM('Data · Lists'!G250:L250)&gt;0,"High Risk",IF(J250=0,"Manual Review",IF(K250&lt;cov_min,"Manual Review",INDEX(Cfg_Ratings,MIN(3,MAX(IF('Data · Lists'!M250=1,off_floor,1),IF(J250=1,IF(L250&lt;band_L,1,IF(L250&lt;band_M,2,3))+1,IF(L250&lt;band_L,1,IF(L250&lt;band_M,2,3))))))))))</f>
        <v>High Risk</v>
      </c>
      <c r="J250" s="11">
        <f t="shared" si="20"/>
        <v>4</v>
      </c>
      <c r="K250" s="17">
        <f t="shared" si="21"/>
        <v>0.85</v>
      </c>
      <c r="L250" s="18">
        <f t="shared" si="22"/>
        <v>2.1176470588235294</v>
      </c>
      <c r="M250" s="11">
        <f>IF('Data · Indices'!C250="","",IF('Data · Indices'!C250&lt;=t_Basel_1,1,IF('Data · Indices'!C250&lt;=t_Basel_2,2,3)))</f>
        <v>2</v>
      </c>
      <c r="N250" s="11">
        <f>IF('Data · Indices'!D250="","",IF('Data · Indices'!D250&lt;=t_FSI_1,1,IF('Data · Indices'!D250&lt;=t_FSI_2,2,3)))</f>
        <v>3</v>
      </c>
      <c r="O250" s="11">
        <f>IF('Data · Indices'!E250="","",IF('Data · Indices'!E250&lt;=t_CPI_1,3,IF('Data · Indices'!E250&lt;=t_CPI_2,2,1)))</f>
        <v>2</v>
      </c>
      <c r="P250" s="11" t="str">
        <f>IF('Data · Indices'!F250="","",IF('Data · Indices'!F250&lt;=t_GTI_1,1,IF('Data · Indices'!F250&lt;=t_GTI_2,2,3)))</f>
        <v/>
      </c>
      <c r="Q250" s="11">
        <f>IF('Data · Indices'!G250="","",IF('Data · Indices'!G250&lt;t_WGI_1,3,IF('Data · Indices'!G250&lt;t_WGI_2,2,1)))</f>
        <v>1</v>
      </c>
      <c r="R250" s="11">
        <f t="shared" si="23"/>
        <v>85</v>
      </c>
      <c r="S250" s="15" t="s">
        <v>1059</v>
      </c>
      <c r="T250" s="30"/>
      <c r="U250" s="36"/>
    </row>
    <row r="251" spans="1:21" x14ac:dyDescent="0.2">
      <c r="A251" s="19" t="s">
        <v>1060</v>
      </c>
      <c r="B251" s="19" t="s">
        <v>1061</v>
      </c>
      <c r="C251" s="37" t="s">
        <v>1062</v>
      </c>
      <c r="D251" s="20" t="str">
        <f t="shared" si="18"/>
        <v>High Risk</v>
      </c>
      <c r="E251" s="38" t="str">
        <f>IF(SUM('Data · Lists'!C251:F251)&gt;0,"Blacklist — "&amp;TRIM(IF('Data · Lists'!C251=1,"FATF blacklist; ","")&amp;IF('Data · Lists'!D251=1,"UN sanctions; ","")&amp;IF('Data · Lists'!E251=1,"home-jurisdiction sanctions; ","")&amp;IF('Data · Lists'!F251=1,"internal blacklist","")),IF(SUM('Data · Lists'!G251:L251)&gt;0,"Auto-High — "&amp;TRIM(IF('Data · Lists'!G251=1,"FATF greylist; ","")&amp;IF('Data · Lists'!H251=1,"EU high-risk; ","")&amp;IF('Data · Lists'!I251=1,"EU sanctions; ","")&amp;IF('Data · Lists'!J251=1,"UK sanctions; ","")&amp;IF('Data · Lists'!K251=1,"OFAC; ","")&amp;IF('Data · Lists'!L251=1,"Canada sanctions","")),IF(J251=0,"No index data — Manual Review",IF(K251&lt;cov_min,"Coverage below minimum — Manual Review","Index-based"&amp;IF(J251=1," (single indicator, raised one level)","")&amp;IF('Data · Lists'!M251=1," + offshore floor","")))))</f>
        <v>Auto-High — FATF greylist; EU high-risk; OFAC;</v>
      </c>
      <c r="F251" s="38" t="str">
        <f t="shared" si="19"/>
        <v>EDD, enhanced ongoing monitoring, management approval to onboard or continue.</v>
      </c>
      <c r="G251" s="21"/>
      <c r="H251" s="39"/>
      <c r="I251" s="21" t="str">
        <f>IF(SUM('Data · Lists'!C251:F251)&gt;0,"Blacklist",IF(SUM('Data · Lists'!G251:L251)&gt;0,"High Risk",IF(J251=0,"Manual Review",IF(K251&lt;cov_min,"Manual Review",INDEX(Cfg_Ratings,MIN(3,MAX(IF('Data · Lists'!M251=1,off_floor,1),IF(J251=1,IF(L251&lt;band_L,1,IF(L251&lt;band_M,2,3))+1,IF(L251&lt;band_L,1,IF(L251&lt;band_M,2,3))))))))))</f>
        <v>High Risk</v>
      </c>
      <c r="J251" s="21">
        <f t="shared" si="20"/>
        <v>5</v>
      </c>
      <c r="K251" s="22">
        <f t="shared" si="21"/>
        <v>1</v>
      </c>
      <c r="L251" s="23">
        <f t="shared" si="22"/>
        <v>2.7</v>
      </c>
      <c r="M251" s="21">
        <f>IF('Data · Indices'!C251="","",IF('Data · Indices'!C251&lt;=t_Basel_1,1,IF('Data · Indices'!C251&lt;=t_Basel_2,2,3)))</f>
        <v>3</v>
      </c>
      <c r="N251" s="21">
        <f>IF('Data · Indices'!D251="","",IF('Data · Indices'!D251&lt;=t_FSI_1,1,IF('Data · Indices'!D251&lt;=t_FSI_2,2,3)))</f>
        <v>3</v>
      </c>
      <c r="O251" s="21">
        <f>IF('Data · Indices'!E251="","",IF('Data · Indices'!E251&lt;=t_CPI_1,3,IF('Data · Indices'!E251&lt;=t_CPI_2,2,1)))</f>
        <v>3</v>
      </c>
      <c r="P251" s="21">
        <f>IF('Data · Indices'!F251="","",IF('Data · Indices'!F251&lt;=t_GTI_1,1,IF('Data · Indices'!F251&lt;=t_GTI_2,2,3)))</f>
        <v>1</v>
      </c>
      <c r="Q251" s="21">
        <f>IF('Data · Indices'!G251="","",IF('Data · Indices'!G251&lt;t_WGI_1,3,IF('Data · Indices'!G251&lt;t_WGI_2,2,1)))</f>
        <v>3</v>
      </c>
      <c r="R251" s="21">
        <f t="shared" si="23"/>
        <v>100</v>
      </c>
      <c r="S251" s="19" t="s">
        <v>1063</v>
      </c>
      <c r="T251" s="38"/>
      <c r="U251" s="39"/>
    </row>
    <row r="252" spans="1:21" x14ac:dyDescent="0.2">
      <c r="A252" s="15" t="s">
        <v>1064</v>
      </c>
      <c r="B252" s="15" t="s">
        <v>1065</v>
      </c>
      <c r="C252" s="35" t="s">
        <v>1066</v>
      </c>
      <c r="D252" s="16" t="str">
        <f t="shared" si="18"/>
        <v>High Risk</v>
      </c>
      <c r="E252" s="30" t="str">
        <f>IF(SUM('Data · Lists'!C252:F252)&gt;0,"Blacklist — "&amp;TRIM(IF('Data · Lists'!C252=1,"FATF blacklist; ","")&amp;IF('Data · Lists'!D252=1,"UN sanctions; ","")&amp;IF('Data · Lists'!E252=1,"home-jurisdiction sanctions; ","")&amp;IF('Data · Lists'!F252=1,"internal blacklist","")),IF(SUM('Data · Lists'!G252:L252)&gt;0,"Auto-High — "&amp;TRIM(IF('Data · Lists'!G252=1,"FATF greylist; ","")&amp;IF('Data · Lists'!H252=1,"EU high-risk; ","")&amp;IF('Data · Lists'!I252=1,"EU sanctions; ","")&amp;IF('Data · Lists'!J252=1,"UK sanctions; ","")&amp;IF('Data · Lists'!K252=1,"OFAC; ","")&amp;IF('Data · Lists'!L252=1,"Canada sanctions","")),IF(J252=0,"No index data — Manual Review",IF(K252&lt;cov_min,"Coverage below minimum — Manual Review","Index-based"&amp;IF(J252=1," (single indicator, raised one level)","")&amp;IF('Data · Lists'!M252=1," + offshore floor","")))))</f>
        <v>Auto-High — FATF greylist; EU high-risk;</v>
      </c>
      <c r="F252" s="30" t="str">
        <f t="shared" si="19"/>
        <v>EDD, enhanced ongoing monitoring, management approval to onboard or continue.</v>
      </c>
      <c r="G252" s="11"/>
      <c r="H252" s="36"/>
      <c r="I252" s="11" t="str">
        <f>IF(SUM('Data · Lists'!C252:F252)&gt;0,"Blacklist",IF(SUM('Data · Lists'!G252:L252)&gt;0,"High Risk",IF(J252=0,"Manual Review",IF(K252&lt;cov_min,"Manual Review",INDEX(Cfg_Ratings,MIN(3,MAX(IF('Data · Lists'!M252=1,off_floor,1),IF(J252=1,IF(L252&lt;band_L,1,IF(L252&lt;band_M,2,3))+1,IF(L252&lt;band_L,1,IF(L252&lt;band_M,2,3))))))))))</f>
        <v>High Risk</v>
      </c>
      <c r="J252" s="11">
        <f t="shared" si="20"/>
        <v>5</v>
      </c>
      <c r="K252" s="17">
        <f t="shared" si="21"/>
        <v>1</v>
      </c>
      <c r="L252" s="18">
        <f t="shared" si="22"/>
        <v>2.4500000000000002</v>
      </c>
      <c r="M252" s="11">
        <f>IF('Data · Indices'!C252="","",IF('Data · Indices'!C252&lt;=t_Basel_1,1,IF('Data · Indices'!C252&lt;=t_Basel_2,2,3)))</f>
        <v>3</v>
      </c>
      <c r="N252" s="11">
        <f>IF('Data · Indices'!D252="","",IF('Data · Indices'!D252&lt;=t_FSI_1,1,IF('Data · Indices'!D252&lt;=t_FSI_2,2,3)))</f>
        <v>3</v>
      </c>
      <c r="O252" s="11">
        <f>IF('Data · Indices'!E252="","",IF('Data · Indices'!E252&lt;=t_CPI_1,3,IF('Data · Indices'!E252&lt;=t_CPI_2,2,1)))</f>
        <v>2</v>
      </c>
      <c r="P252" s="11">
        <f>IF('Data · Indices'!F252="","",IF('Data · Indices'!F252&lt;=t_GTI_1,1,IF('Data · Indices'!F252&lt;=t_GTI_2,2,3)))</f>
        <v>1</v>
      </c>
      <c r="Q252" s="11">
        <f>IF('Data · Indices'!G252="","",IF('Data · Indices'!G252&lt;t_WGI_1,3,IF('Data · Indices'!G252&lt;t_WGI_2,2,1)))</f>
        <v>2</v>
      </c>
      <c r="R252" s="11">
        <f t="shared" si="23"/>
        <v>100</v>
      </c>
      <c r="S252" s="15" t="s">
        <v>1067</v>
      </c>
      <c r="T252" s="30"/>
      <c r="U252" s="36"/>
    </row>
    <row r="253" spans="1:21" x14ac:dyDescent="0.2">
      <c r="A253" s="19" t="s">
        <v>1068</v>
      </c>
      <c r="B253" s="19" t="s">
        <v>1069</v>
      </c>
      <c r="C253" s="37" t="s">
        <v>1070</v>
      </c>
      <c r="D253" s="20" t="str">
        <f t="shared" si="18"/>
        <v>High Risk</v>
      </c>
      <c r="E253" s="38" t="str">
        <f>IF(SUM('Data · Lists'!C253:F253)&gt;0,"Blacklist — "&amp;TRIM(IF('Data · Lists'!C253=1,"FATF blacklist; ","")&amp;IF('Data · Lists'!D253=1,"UN sanctions; ","")&amp;IF('Data · Lists'!E253=1,"home-jurisdiction sanctions; ","")&amp;IF('Data · Lists'!F253=1,"internal blacklist","")),IF(SUM('Data · Lists'!G253:L253)&gt;0,"Auto-High — "&amp;TRIM(IF('Data · Lists'!G253=1,"FATF greylist; ","")&amp;IF('Data · Lists'!H253=1,"EU high-risk; ","")&amp;IF('Data · Lists'!I253=1,"EU sanctions; ","")&amp;IF('Data · Lists'!J253=1,"UK sanctions; ","")&amp;IF('Data · Lists'!K253=1,"OFAC; ","")&amp;IF('Data · Lists'!L253=1,"Canada sanctions","")),IF(J253=0,"No index data — Manual Review",IF(K253&lt;cov_min,"Coverage below minimum — Manual Review","Index-based"&amp;IF(J253=1," (single indicator, raised one level)","")&amp;IF('Data · Lists'!M253=1," + offshore floor","")))))</f>
        <v>Auto-High — FATF greylist; EU high-risk;</v>
      </c>
      <c r="F253" s="38" t="str">
        <f t="shared" si="19"/>
        <v>EDD, enhanced ongoing monitoring, management approval to onboard or continue.</v>
      </c>
      <c r="G253" s="21"/>
      <c r="H253" s="39"/>
      <c r="I253" s="21" t="str">
        <f>IF(SUM('Data · Lists'!C253:F253)&gt;0,"Blacklist",IF(SUM('Data · Lists'!G253:L253)&gt;0,"High Risk",IF(J253=0,"Manual Review",IF(K253&lt;cov_min,"Manual Review",INDEX(Cfg_Ratings,MIN(3,MAX(IF('Data · Lists'!M253=1,off_floor,1),IF(J253=1,IF(L253&lt;band_L,1,IF(L253&lt;band_M,2,3))+1,IF(L253&lt;band_L,1,IF(L253&lt;band_M,2,3))))))))))</f>
        <v>High Risk</v>
      </c>
      <c r="J253" s="21">
        <f t="shared" si="20"/>
        <v>1</v>
      </c>
      <c r="K253" s="22">
        <f t="shared" si="21"/>
        <v>0.2</v>
      </c>
      <c r="L253" s="23">
        <f t="shared" si="22"/>
        <v>3</v>
      </c>
      <c r="M253" s="21" t="str">
        <f>IF('Data · Indices'!C253="","",IF('Data · Indices'!C253&lt;=t_Basel_1,1,IF('Data · Indices'!C253&lt;=t_Basel_2,2,3)))</f>
        <v/>
      </c>
      <c r="N253" s="21">
        <f>IF('Data · Indices'!D253="","",IF('Data · Indices'!D253&lt;=t_FSI_1,1,IF('Data · Indices'!D253&lt;=t_FSI_2,2,3)))</f>
        <v>3</v>
      </c>
      <c r="O253" s="21" t="str">
        <f>IF('Data · Indices'!E253="","",IF('Data · Indices'!E253&lt;=t_CPI_1,3,IF('Data · Indices'!E253&lt;=t_CPI_2,2,1)))</f>
        <v/>
      </c>
      <c r="P253" s="21" t="str">
        <f>IF('Data · Indices'!F253="","",IF('Data · Indices'!F253&lt;=t_GTI_1,1,IF('Data · Indices'!F253&lt;=t_GTI_2,2,3)))</f>
        <v/>
      </c>
      <c r="Q253" s="21" t="str">
        <f>IF('Data · Indices'!G253="","",IF('Data · Indices'!G253&lt;t_WGI_1,3,IF('Data · Indices'!G253&lt;t_WGI_2,2,1)))</f>
        <v/>
      </c>
      <c r="R253" s="21">
        <f t="shared" si="23"/>
        <v>20</v>
      </c>
      <c r="S253" s="19" t="s">
        <v>1071</v>
      </c>
      <c r="T253" s="38"/>
      <c r="U253" s="39"/>
    </row>
    <row r="254" spans="1:21" x14ac:dyDescent="0.2">
      <c r="A254" s="15" t="s">
        <v>1072</v>
      </c>
      <c r="B254" s="15" t="s">
        <v>1073</v>
      </c>
      <c r="C254" s="35" t="s">
        <v>1074</v>
      </c>
      <c r="D254" s="16" t="str">
        <f t="shared" si="18"/>
        <v>Manual Review</v>
      </c>
      <c r="E254" s="30" t="str">
        <f>IF(SUM('Data · Lists'!C254:F254)&gt;0,"Blacklist — "&amp;TRIM(IF('Data · Lists'!C254=1,"FATF blacklist; ","")&amp;IF('Data · Lists'!D254=1,"UN sanctions; ","")&amp;IF('Data · Lists'!E254=1,"home-jurisdiction sanctions; ","")&amp;IF('Data · Lists'!F254=1,"internal blacklist","")),IF(SUM('Data · Lists'!G254:L254)&gt;0,"Auto-High — "&amp;TRIM(IF('Data · Lists'!G254=1,"FATF greylist; ","")&amp;IF('Data · Lists'!H254=1,"EU high-risk; ","")&amp;IF('Data · Lists'!I254=1,"EU sanctions; ","")&amp;IF('Data · Lists'!J254=1,"UK sanctions; ","")&amp;IF('Data · Lists'!K254=1,"OFAC; ","")&amp;IF('Data · Lists'!L254=1,"Canada sanctions","")),IF(J254=0,"No index data — Manual Review",IF(K254&lt;cov_min,"Coverage below minimum — Manual Review","Index-based"&amp;IF(J254=1," (single indicator, raised one level)","")&amp;IF('Data · Lists'!M254=1," + offshore floor","")))))</f>
        <v>Coverage below minimum — Manual Review</v>
      </c>
      <c r="F254" s="30" t="str">
        <f t="shared" si="19"/>
        <v>No automatic rating. Compliance must determine and document the rating.</v>
      </c>
      <c r="G254" s="11"/>
      <c r="H254" s="36"/>
      <c r="I254" s="11" t="str">
        <f>IF(SUM('Data · Lists'!C254:F254)&gt;0,"Blacklist",IF(SUM('Data · Lists'!G254:L254)&gt;0,"High Risk",IF(J254=0,"Manual Review",IF(K254&lt;cov_min,"Manual Review",INDEX(Cfg_Ratings,MIN(3,MAX(IF('Data · Lists'!M254=1,off_floor,1),IF(J254=1,IF(L254&lt;band_L,1,IF(L254&lt;band_M,2,3))+1,IF(L254&lt;band_L,1,IF(L254&lt;band_M,2,3))))))))))</f>
        <v>Manual Review</v>
      </c>
      <c r="J254" s="11">
        <f t="shared" si="20"/>
        <v>2</v>
      </c>
      <c r="K254" s="17">
        <f t="shared" si="21"/>
        <v>0.3</v>
      </c>
      <c r="L254" s="18">
        <f t="shared" si="22"/>
        <v>1.6666666666666667</v>
      </c>
      <c r="M254" s="11" t="str">
        <f>IF('Data · Indices'!C254="","",IF('Data · Indices'!C254&lt;=t_Basel_1,1,IF('Data · Indices'!C254&lt;=t_Basel_2,2,3)))</f>
        <v/>
      </c>
      <c r="N254" s="11">
        <f>IF('Data · Indices'!D254="","",IF('Data · Indices'!D254&lt;=t_FSI_1,1,IF('Data · Indices'!D254&lt;=t_FSI_2,2,3)))</f>
        <v>2</v>
      </c>
      <c r="O254" s="11" t="str">
        <f>IF('Data · Indices'!E254="","",IF('Data · Indices'!E254&lt;=t_CPI_1,3,IF('Data · Indices'!E254&lt;=t_CPI_2,2,1)))</f>
        <v/>
      </c>
      <c r="P254" s="11" t="str">
        <f>IF('Data · Indices'!F254="","",IF('Data · Indices'!F254&lt;=t_GTI_1,1,IF('Data · Indices'!F254&lt;=t_GTI_2,2,3)))</f>
        <v/>
      </c>
      <c r="Q254" s="11">
        <f>IF('Data · Indices'!G254="","",IF('Data · Indices'!G254&lt;t_WGI_1,3,IF('Data · Indices'!G254&lt;t_WGI_2,2,1)))</f>
        <v>1</v>
      </c>
      <c r="R254" s="11">
        <f t="shared" si="23"/>
        <v>30</v>
      </c>
      <c r="S254" s="15" t="s">
        <v>1075</v>
      </c>
      <c r="T254" s="30"/>
      <c r="U254" s="36"/>
    </row>
    <row r="255" spans="1:21" x14ac:dyDescent="0.2">
      <c r="A255" s="19" t="s">
        <v>1076</v>
      </c>
      <c r="B255" s="19" t="s">
        <v>1077</v>
      </c>
      <c r="C255" s="37" t="s">
        <v>1078</v>
      </c>
      <c r="D255" s="20" t="str">
        <f t="shared" si="18"/>
        <v>Manual Review</v>
      </c>
      <c r="E255" s="38" t="str">
        <f>IF(SUM('Data · Lists'!C255:F255)&gt;0,"Blacklist — "&amp;TRIM(IF('Data · Lists'!C255=1,"FATF blacklist; ","")&amp;IF('Data · Lists'!D255=1,"UN sanctions; ","")&amp;IF('Data · Lists'!E255=1,"home-jurisdiction sanctions; ","")&amp;IF('Data · Lists'!F255=1,"internal blacklist","")),IF(SUM('Data · Lists'!G255:L255)&gt;0,"Auto-High — "&amp;TRIM(IF('Data · Lists'!G255=1,"FATF greylist; ","")&amp;IF('Data · Lists'!H255=1,"EU high-risk; ","")&amp;IF('Data · Lists'!I255=1,"EU sanctions; ","")&amp;IF('Data · Lists'!J255=1,"UK sanctions; ","")&amp;IF('Data · Lists'!K255=1,"OFAC; ","")&amp;IF('Data · Lists'!L255=1,"Canada sanctions","")),IF(J255=0,"No index data — Manual Review",IF(K255&lt;cov_min,"Coverage below minimum — Manual Review","Index-based"&amp;IF(J255=1," (single indicator, raised one level)","")&amp;IF('Data · Lists'!M255=1," + offshore floor","")))))</f>
        <v>No index data — Manual Review</v>
      </c>
      <c r="F255" s="38" t="str">
        <f t="shared" si="19"/>
        <v>No automatic rating. Compliance must determine and document the rating.</v>
      </c>
      <c r="G255" s="21"/>
      <c r="H255" s="39"/>
      <c r="I255" s="21" t="str">
        <f>IF(SUM('Data · Lists'!C255:F255)&gt;0,"Blacklist",IF(SUM('Data · Lists'!G255:L255)&gt;0,"High Risk",IF(J255=0,"Manual Review",IF(K255&lt;cov_min,"Manual Review",INDEX(Cfg_Ratings,MIN(3,MAX(IF('Data · Lists'!M255=1,off_floor,1),IF(J255=1,IF(L255&lt;band_L,1,IF(L255&lt;band_M,2,3))+1,IF(L255&lt;band_L,1,IF(L255&lt;band_M,2,3))))))))))</f>
        <v>Manual Review</v>
      </c>
      <c r="J255" s="21">
        <f t="shared" si="20"/>
        <v>0</v>
      </c>
      <c r="K255" s="22">
        <f t="shared" si="21"/>
        <v>0</v>
      </c>
      <c r="L255" s="23" t="str">
        <f t="shared" si="22"/>
        <v/>
      </c>
      <c r="M255" s="21" t="str">
        <f>IF('Data · Indices'!C255="","",IF('Data · Indices'!C255&lt;=t_Basel_1,1,IF('Data · Indices'!C255&lt;=t_Basel_2,2,3)))</f>
        <v/>
      </c>
      <c r="N255" s="21" t="str">
        <f>IF('Data · Indices'!D255="","",IF('Data · Indices'!D255&lt;=t_FSI_1,1,IF('Data · Indices'!D255&lt;=t_FSI_2,2,3)))</f>
        <v/>
      </c>
      <c r="O255" s="21" t="str">
        <f>IF('Data · Indices'!E255="","",IF('Data · Indices'!E255&lt;=t_CPI_1,3,IF('Data · Indices'!E255&lt;=t_CPI_2,2,1)))</f>
        <v/>
      </c>
      <c r="P255" s="21" t="str">
        <f>IF('Data · Indices'!F255="","",IF('Data · Indices'!F255&lt;=t_GTI_1,1,IF('Data · Indices'!F255&lt;=t_GTI_2,2,3)))</f>
        <v/>
      </c>
      <c r="Q255" s="21" t="str">
        <f>IF('Data · Indices'!G255="","",IF('Data · Indices'!G255&lt;t_WGI_1,3,IF('Data · Indices'!G255&lt;t_WGI_2,2,1)))</f>
        <v/>
      </c>
      <c r="R255" s="21">
        <f t="shared" si="23"/>
        <v>0</v>
      </c>
      <c r="S255" s="19" t="s">
        <v>1079</v>
      </c>
      <c r="T255" s="38"/>
      <c r="U255" s="39"/>
    </row>
    <row r="256" spans="1:21" x14ac:dyDescent="0.2">
      <c r="A256" s="15" t="s">
        <v>1080</v>
      </c>
      <c r="B256" s="15" t="s">
        <v>1081</v>
      </c>
      <c r="C256" s="35" t="s">
        <v>1082</v>
      </c>
      <c r="D256" s="16" t="str">
        <f t="shared" si="18"/>
        <v>Manual Review</v>
      </c>
      <c r="E256" s="30" t="str">
        <f>IF(SUM('Data · Lists'!C256:F256)&gt;0,"Blacklist — "&amp;TRIM(IF('Data · Lists'!C256=1,"FATF blacklist; ","")&amp;IF('Data · Lists'!D256=1,"UN sanctions; ","")&amp;IF('Data · Lists'!E256=1,"home-jurisdiction sanctions; ","")&amp;IF('Data · Lists'!F256=1,"internal blacklist","")),IF(SUM('Data · Lists'!G256:L256)&gt;0,"Auto-High — "&amp;TRIM(IF('Data · Lists'!G256=1,"FATF greylist; ","")&amp;IF('Data · Lists'!H256=1,"EU high-risk; ","")&amp;IF('Data · Lists'!I256=1,"EU sanctions; ","")&amp;IF('Data · Lists'!J256=1,"UK sanctions; ","")&amp;IF('Data · Lists'!K256=1,"OFAC; ","")&amp;IF('Data · Lists'!L256=1,"Canada sanctions","")),IF(J256=0,"No index data — Manual Review",IF(K256&lt;cov_min,"Coverage below minimum — Manual Review","Index-based"&amp;IF(J256=1," (single indicator, raised one level)","")&amp;IF('Data · Lists'!M256=1," + offshore floor","")))))</f>
        <v>No index data — Manual Review</v>
      </c>
      <c r="F256" s="30" t="str">
        <f t="shared" si="19"/>
        <v>No automatic rating. Compliance must determine and document the rating.</v>
      </c>
      <c r="G256" s="11"/>
      <c r="H256" s="36"/>
      <c r="I256" s="11" t="str">
        <f>IF(SUM('Data · Lists'!C256:F256)&gt;0,"Blacklist",IF(SUM('Data · Lists'!G256:L256)&gt;0,"High Risk",IF(J256=0,"Manual Review",IF(K256&lt;cov_min,"Manual Review",INDEX(Cfg_Ratings,MIN(3,MAX(IF('Data · Lists'!M256=1,off_floor,1),IF(J256=1,IF(L256&lt;band_L,1,IF(L256&lt;band_M,2,3))+1,IF(L256&lt;band_L,1,IF(L256&lt;band_M,2,3))))))))))</f>
        <v>Manual Review</v>
      </c>
      <c r="J256" s="11">
        <f t="shared" si="20"/>
        <v>0</v>
      </c>
      <c r="K256" s="17">
        <f t="shared" si="21"/>
        <v>0</v>
      </c>
      <c r="L256" s="18" t="str">
        <f t="shared" si="22"/>
        <v/>
      </c>
      <c r="M256" s="11" t="str">
        <f>IF('Data · Indices'!C256="","",IF('Data · Indices'!C256&lt;=t_Basel_1,1,IF('Data · Indices'!C256&lt;=t_Basel_2,2,3)))</f>
        <v/>
      </c>
      <c r="N256" s="11" t="str">
        <f>IF('Data · Indices'!D256="","",IF('Data · Indices'!D256&lt;=t_FSI_1,1,IF('Data · Indices'!D256&lt;=t_FSI_2,2,3)))</f>
        <v/>
      </c>
      <c r="O256" s="11" t="str">
        <f>IF('Data · Indices'!E256="","",IF('Data · Indices'!E256&lt;=t_CPI_1,3,IF('Data · Indices'!E256&lt;=t_CPI_2,2,1)))</f>
        <v/>
      </c>
      <c r="P256" s="11" t="str">
        <f>IF('Data · Indices'!F256="","",IF('Data · Indices'!F256&lt;=t_GTI_1,1,IF('Data · Indices'!F256&lt;=t_GTI_2,2,3)))</f>
        <v/>
      </c>
      <c r="Q256" s="11" t="str">
        <f>IF('Data · Indices'!G256="","",IF('Data · Indices'!G256&lt;t_WGI_1,3,IF('Data · Indices'!G256&lt;t_WGI_2,2,1)))</f>
        <v/>
      </c>
      <c r="R256" s="11">
        <f t="shared" si="23"/>
        <v>0</v>
      </c>
      <c r="S256" s="15" t="s">
        <v>1083</v>
      </c>
      <c r="T256" s="30"/>
      <c r="U256" s="36"/>
    </row>
    <row r="257" spans="1:21" x14ac:dyDescent="0.2">
      <c r="A257" s="19" t="s">
        <v>1084</v>
      </c>
      <c r="B257" s="19" t="s">
        <v>1085</v>
      </c>
      <c r="C257" s="37" t="s">
        <v>1086</v>
      </c>
      <c r="D257" s="20" t="str">
        <f t="shared" si="18"/>
        <v>High Risk</v>
      </c>
      <c r="E257" s="38" t="str">
        <f>IF(SUM('Data · Lists'!C257:F257)&gt;0,"Blacklist — "&amp;TRIM(IF('Data · Lists'!C257=1,"FATF blacklist; ","")&amp;IF('Data · Lists'!D257=1,"UN sanctions; ","")&amp;IF('Data · Lists'!E257=1,"home-jurisdiction sanctions; ","")&amp;IF('Data · Lists'!F257=1,"internal blacklist","")),IF(SUM('Data · Lists'!G257:L257)&gt;0,"Auto-High — "&amp;TRIM(IF('Data · Lists'!G257=1,"FATF greylist; ","")&amp;IF('Data · Lists'!H257=1,"EU high-risk; ","")&amp;IF('Data · Lists'!I257=1,"EU sanctions; ","")&amp;IF('Data · Lists'!J257=1,"UK sanctions; ","")&amp;IF('Data · Lists'!K257=1,"OFAC; ","")&amp;IF('Data · Lists'!L257=1,"Canada sanctions","")),IF(J257=0,"No index data — Manual Review",IF(K257&lt;cov_min,"Coverage below minimum — Manual Review","Index-based"&amp;IF(J257=1," (single indicator, raised one level)","")&amp;IF('Data · Lists'!M257=1," + offshore floor","")))))</f>
        <v>Auto-High — FATF greylist; EU high-risk;</v>
      </c>
      <c r="F257" s="38" t="str">
        <f t="shared" si="19"/>
        <v>EDD, enhanced ongoing monitoring, management approval to onboard or continue.</v>
      </c>
      <c r="G257" s="21"/>
      <c r="H257" s="39"/>
      <c r="I257" s="21" t="str">
        <f>IF(SUM('Data · Lists'!C257:F257)&gt;0,"Blacklist",IF(SUM('Data · Lists'!G257:L257)&gt;0,"High Risk",IF(J257=0,"Manual Review",IF(K257&lt;cov_min,"Manual Review",INDEX(Cfg_Ratings,MIN(3,MAX(IF('Data · Lists'!M257=1,off_floor,1),IF(J257=1,IF(L257&lt;band_L,1,IF(L257&lt;band_M,2,3))+1,IF(L257&lt;band_L,1,IF(L257&lt;band_M,2,3))))))))))</f>
        <v>High Risk</v>
      </c>
      <c r="J257" s="21">
        <f t="shared" si="20"/>
        <v>3</v>
      </c>
      <c r="K257" s="22">
        <f t="shared" si="21"/>
        <v>0.4</v>
      </c>
      <c r="L257" s="23">
        <f t="shared" si="22"/>
        <v>3</v>
      </c>
      <c r="M257" s="21" t="str">
        <f>IF('Data · Indices'!C257="","",IF('Data · Indices'!C257&lt;=t_Basel_1,1,IF('Data · Indices'!C257&lt;=t_Basel_2,2,3)))</f>
        <v/>
      </c>
      <c r="N257" s="21" t="str">
        <f>IF('Data · Indices'!D257="","",IF('Data · Indices'!D257&lt;=t_FSI_1,1,IF('Data · Indices'!D257&lt;=t_FSI_2,2,3)))</f>
        <v/>
      </c>
      <c r="O257" s="21">
        <f>IF('Data · Indices'!E257="","",IF('Data · Indices'!E257&lt;=t_CPI_1,3,IF('Data · Indices'!E257&lt;=t_CPI_2,2,1)))</f>
        <v>3</v>
      </c>
      <c r="P257" s="21">
        <f>IF('Data · Indices'!F257="","",IF('Data · Indices'!F257&lt;=t_GTI_1,1,IF('Data · Indices'!F257&lt;=t_GTI_2,2,3)))</f>
        <v>3</v>
      </c>
      <c r="Q257" s="21">
        <f>IF('Data · Indices'!G257="","",IF('Data · Indices'!G257&lt;t_WGI_1,3,IF('Data · Indices'!G257&lt;t_WGI_2,2,1)))</f>
        <v>3</v>
      </c>
      <c r="R257" s="21">
        <f t="shared" si="23"/>
        <v>40</v>
      </c>
      <c r="S257" s="19" t="s">
        <v>1087</v>
      </c>
      <c r="T257" s="38"/>
      <c r="U257" s="39"/>
    </row>
    <row r="258" spans="1:21" x14ac:dyDescent="0.2">
      <c r="A258" s="15" t="s">
        <v>1088</v>
      </c>
      <c r="B258" s="15" t="s">
        <v>1089</v>
      </c>
      <c r="C258" s="35" t="s">
        <v>1090</v>
      </c>
      <c r="D258" s="16" t="str">
        <f t="shared" si="18"/>
        <v>Medium Risk</v>
      </c>
      <c r="E258" s="30" t="str">
        <f>IF(SUM('Data · Lists'!C258:F258)&gt;0,"Blacklist — "&amp;TRIM(IF('Data · Lists'!C258=1,"FATF blacklist; ","")&amp;IF('Data · Lists'!D258=1,"UN sanctions; ","")&amp;IF('Data · Lists'!E258=1,"home-jurisdiction sanctions; ","")&amp;IF('Data · Lists'!F258=1,"internal blacklist","")),IF(SUM('Data · Lists'!G258:L258)&gt;0,"Auto-High — "&amp;TRIM(IF('Data · Lists'!G258=1,"FATF greylist; ","")&amp;IF('Data · Lists'!H258=1,"EU high-risk; ","")&amp;IF('Data · Lists'!I258=1,"EU sanctions; ","")&amp;IF('Data · Lists'!J258=1,"UK sanctions; ","")&amp;IF('Data · Lists'!K258=1,"OFAC; ","")&amp;IF('Data · Lists'!L258=1,"Canada sanctions","")),IF(J258=0,"No index data — Manual Review",IF(K258&lt;cov_min,"Coverage below minimum — Manual Review","Index-based"&amp;IF(J258=1," (single indicator, raised one level)","")&amp;IF('Data · Lists'!M258=1," + offshore floor","")))))</f>
        <v>Index-based</v>
      </c>
      <c r="F258" s="30" t="str">
        <f t="shared" si="19"/>
        <v>Standard CDD with awareness of contextual factors.</v>
      </c>
      <c r="G258" s="11"/>
      <c r="H258" s="36"/>
      <c r="I258" s="11" t="str">
        <f>IF(SUM('Data · Lists'!C258:F258)&gt;0,"Blacklist",IF(SUM('Data · Lists'!G258:L258)&gt;0,"High Risk",IF(J258=0,"Manual Review",IF(K258&lt;cov_min,"Manual Review",INDEX(Cfg_Ratings,MIN(3,MAX(IF('Data · Lists'!M258=1,off_floor,1),IF(J258=1,IF(L258&lt;band_L,1,IF(L258&lt;band_M,2,3))+1,IF(L258&lt;band_L,1,IF(L258&lt;band_M,2,3))))))))))</f>
        <v>Medium Risk</v>
      </c>
      <c r="J258" s="11">
        <f t="shared" si="20"/>
        <v>4</v>
      </c>
      <c r="K258" s="17">
        <f t="shared" si="21"/>
        <v>0.8</v>
      </c>
      <c r="L258" s="18">
        <f t="shared" si="22"/>
        <v>2</v>
      </c>
      <c r="M258" s="11">
        <f>IF('Data · Indices'!C258="","",IF('Data · Indices'!C258&lt;=t_Basel_1,1,IF('Data · Indices'!C258&lt;=t_Basel_2,2,3)))</f>
        <v>2</v>
      </c>
      <c r="N258" s="11" t="str">
        <f>IF('Data · Indices'!D258="","",IF('Data · Indices'!D258&lt;=t_FSI_1,1,IF('Data · Indices'!D258&lt;=t_FSI_2,2,3)))</f>
        <v/>
      </c>
      <c r="O258" s="11">
        <f>IF('Data · Indices'!E258="","",IF('Data · Indices'!E258&lt;=t_CPI_1,3,IF('Data · Indices'!E258&lt;=t_CPI_2,2,1)))</f>
        <v>3</v>
      </c>
      <c r="P258" s="11">
        <f>IF('Data · Indices'!F258="","",IF('Data · Indices'!F258&lt;=t_GTI_1,1,IF('Data · Indices'!F258&lt;=t_GTI_2,2,3)))</f>
        <v>1</v>
      </c>
      <c r="Q258" s="11">
        <f>IF('Data · Indices'!G258="","",IF('Data · Indices'!G258&lt;t_WGI_1,3,IF('Data · Indices'!G258&lt;t_WGI_2,2,1)))</f>
        <v>2</v>
      </c>
      <c r="R258" s="11">
        <f t="shared" si="23"/>
        <v>80</v>
      </c>
      <c r="S258" s="15" t="s">
        <v>1091</v>
      </c>
      <c r="T258" s="30"/>
      <c r="U258" s="36"/>
    </row>
    <row r="259" spans="1:21" x14ac:dyDescent="0.2">
      <c r="A259" s="19" t="s">
        <v>1092</v>
      </c>
      <c r="B259" s="19" t="s">
        <v>1093</v>
      </c>
      <c r="C259" s="37" t="s">
        <v>1094</v>
      </c>
      <c r="D259" s="20" t="str">
        <f t="shared" si="18"/>
        <v>Medium Risk</v>
      </c>
      <c r="E259" s="38" t="str">
        <f>IF(SUM('Data · Lists'!C259:F259)&gt;0,"Blacklist — "&amp;TRIM(IF('Data · Lists'!C259=1,"FATF blacklist; ","")&amp;IF('Data · Lists'!D259=1,"UN sanctions; ","")&amp;IF('Data · Lists'!E259=1,"home-jurisdiction sanctions; ","")&amp;IF('Data · Lists'!F259=1,"internal blacklist","")),IF(SUM('Data · Lists'!G259:L259)&gt;0,"Auto-High — "&amp;TRIM(IF('Data · Lists'!G259=1,"FATF greylist; ","")&amp;IF('Data · Lists'!H259=1,"EU high-risk; ","")&amp;IF('Data · Lists'!I259=1,"EU sanctions; ","")&amp;IF('Data · Lists'!J259=1,"UK sanctions; ","")&amp;IF('Data · Lists'!K259=1,"OFAC; ","")&amp;IF('Data · Lists'!L259=1,"Canada sanctions","")),IF(J259=0,"No index data — Manual Review",IF(K259&lt;cov_min,"Coverage below minimum — Manual Review","Index-based"&amp;IF(J259=1," (single indicator, raised one level)","")&amp;IF('Data · Lists'!M259=1," + offshore floor","")))))</f>
        <v>Index-based</v>
      </c>
      <c r="F259" s="38" t="str">
        <f t="shared" si="19"/>
        <v>Standard CDD with awareness of contextual factors.</v>
      </c>
      <c r="G259" s="21"/>
      <c r="H259" s="39"/>
      <c r="I259" s="21" t="str">
        <f>IF(SUM('Data · Lists'!C259:F259)&gt;0,"Blacklist",IF(SUM('Data · Lists'!G259:L259)&gt;0,"High Risk",IF(J259=0,"Manual Review",IF(K259&lt;cov_min,"Manual Review",INDEX(Cfg_Ratings,MIN(3,MAX(IF('Data · Lists'!M259=1,off_floor,1),IF(J259=1,IF(L259&lt;band_L,1,IF(L259&lt;band_M,2,3))+1,IF(L259&lt;band_L,1,IF(L259&lt;band_M,2,3))))))))))</f>
        <v>Medium Risk</v>
      </c>
      <c r="J259" s="21">
        <f t="shared" si="20"/>
        <v>4</v>
      </c>
      <c r="K259" s="22">
        <f t="shared" si="21"/>
        <v>0.8</v>
      </c>
      <c r="L259" s="23">
        <f t="shared" si="22"/>
        <v>2.125</v>
      </c>
      <c r="M259" s="21">
        <f>IF('Data · Indices'!C259="","",IF('Data · Indices'!C259&lt;=t_Basel_1,1,IF('Data · Indices'!C259&lt;=t_Basel_2,2,3)))</f>
        <v>2</v>
      </c>
      <c r="N259" s="21" t="str">
        <f>IF('Data · Indices'!D259="","",IF('Data · Indices'!D259&lt;=t_FSI_1,1,IF('Data · Indices'!D259&lt;=t_FSI_2,2,3)))</f>
        <v/>
      </c>
      <c r="O259" s="21">
        <f>IF('Data · Indices'!E259="","",IF('Data · Indices'!E259&lt;=t_CPI_1,3,IF('Data · Indices'!E259&lt;=t_CPI_2,2,1)))</f>
        <v>3</v>
      </c>
      <c r="P259" s="21">
        <f>IF('Data · Indices'!F259="","",IF('Data · Indices'!F259&lt;=t_GTI_1,1,IF('Data · Indices'!F259&lt;=t_GTI_2,2,3)))</f>
        <v>1</v>
      </c>
      <c r="Q259" s="21">
        <f>IF('Data · Indices'!G259="","",IF('Data · Indices'!G259&lt;t_WGI_1,3,IF('Data · Indices'!G259&lt;t_WGI_2,2,1)))</f>
        <v>3</v>
      </c>
      <c r="R259" s="21">
        <f t="shared" si="23"/>
        <v>80</v>
      </c>
      <c r="S259" s="19" t="s">
        <v>1095</v>
      </c>
      <c r="T259" s="38"/>
      <c r="U259" s="39"/>
    </row>
    <row r="260" spans="1:21" x14ac:dyDescent="0.2">
      <c r="A260" s="15" t="s">
        <v>1096</v>
      </c>
      <c r="B260" s="15" t="s">
        <v>1097</v>
      </c>
      <c r="C260" s="35" t="s">
        <v>1098</v>
      </c>
      <c r="D260" s="16" t="str">
        <f t="shared" si="18"/>
        <v>Manual Review</v>
      </c>
      <c r="E260" s="30" t="str">
        <f>IF(SUM('Data · Lists'!C260:F260)&gt;0,"Blacklist — "&amp;TRIM(IF('Data · Lists'!C260=1,"FATF blacklist; ","")&amp;IF('Data · Lists'!D260=1,"UN sanctions; ","")&amp;IF('Data · Lists'!E260=1,"home-jurisdiction sanctions; ","")&amp;IF('Data · Lists'!F260=1,"internal blacklist","")),IF(SUM('Data · Lists'!G260:L260)&gt;0,"Auto-High — "&amp;TRIM(IF('Data · Lists'!G260=1,"FATF greylist; ","")&amp;IF('Data · Lists'!H260=1,"EU high-risk; ","")&amp;IF('Data · Lists'!I260=1,"EU sanctions; ","")&amp;IF('Data · Lists'!J260=1,"UK sanctions; ","")&amp;IF('Data · Lists'!K260=1,"OFAC; ","")&amp;IF('Data · Lists'!L260=1,"Canada sanctions","")),IF(J260=0,"No index data — Manual Review",IF(K260&lt;cov_min,"Coverage below minimum — Manual Review","Index-based"&amp;IF(J260=1," (single indicator, raised one level)","")&amp;IF('Data · Lists'!M260=1," + offshore floor","")))))</f>
        <v>No index data — Manual Review</v>
      </c>
      <c r="F260" s="30" t="str">
        <f t="shared" si="19"/>
        <v>No automatic rating. Compliance must determine and document the rating.</v>
      </c>
      <c r="G260" s="11"/>
      <c r="H260" s="36"/>
      <c r="I260" s="11" t="str">
        <f>IF(SUM('Data · Lists'!C260:F260)&gt;0,"Blacklist",IF(SUM('Data · Lists'!G260:L260)&gt;0,"High Risk",IF(J260=0,"Manual Review",IF(K260&lt;cov_min,"Manual Review",INDEX(Cfg_Ratings,MIN(3,MAX(IF('Data · Lists'!M260=1,off_floor,1),IF(J260=1,IF(L260&lt;band_L,1,IF(L260&lt;band_M,2,3))+1,IF(L260&lt;band_L,1,IF(L260&lt;band_M,2,3))))))))))</f>
        <v>Manual Review</v>
      </c>
      <c r="J260" s="11">
        <f t="shared" si="20"/>
        <v>0</v>
      </c>
      <c r="K260" s="17">
        <f t="shared" si="21"/>
        <v>0</v>
      </c>
      <c r="L260" s="18" t="str">
        <f t="shared" si="22"/>
        <v/>
      </c>
      <c r="M260" s="11" t="str">
        <f>IF('Data · Indices'!C260="","",IF('Data · Indices'!C260&lt;=t_Basel_1,1,IF('Data · Indices'!C260&lt;=t_Basel_2,2,3)))</f>
        <v/>
      </c>
      <c r="N260" s="11" t="str">
        <f>IF('Data · Indices'!D260="","",IF('Data · Indices'!D260&lt;=t_FSI_1,1,IF('Data · Indices'!D260&lt;=t_FSI_2,2,3)))</f>
        <v/>
      </c>
      <c r="O260" s="11" t="str">
        <f>IF('Data · Indices'!E260="","",IF('Data · Indices'!E260&lt;=t_CPI_1,3,IF('Data · Indices'!E260&lt;=t_CPI_2,2,1)))</f>
        <v/>
      </c>
      <c r="P260" s="11" t="str">
        <f>IF('Data · Indices'!F260="","",IF('Data · Indices'!F260&lt;=t_GTI_1,1,IF('Data · Indices'!F260&lt;=t_GTI_2,2,3)))</f>
        <v/>
      </c>
      <c r="Q260" s="11" t="str">
        <f>IF('Data · Indices'!G260="","",IF('Data · Indices'!G260&lt;t_WGI_1,3,IF('Data · Indices'!G260&lt;t_WGI_2,2,1)))</f>
        <v/>
      </c>
      <c r="R260" s="11">
        <f t="shared" si="23"/>
        <v>0</v>
      </c>
      <c r="S260" s="15" t="s">
        <v>1099</v>
      </c>
      <c r="T260" s="30"/>
      <c r="U260" s="36"/>
    </row>
  </sheetData>
  <autoFilter ref="A5:U260" xr:uid="{00000000-0009-0000-0000-000003000000}"/>
  <conditionalFormatting sqref="D6:D260">
    <cfRule type="cellIs" dxfId="11" priority="1" operator="equal">
      <formula>"Blacklist"</formula>
    </cfRule>
    <cfRule type="cellIs" dxfId="10" priority="3" operator="equal">
      <formula>"High Risk"</formula>
    </cfRule>
    <cfRule type="cellIs" dxfId="9" priority="5" operator="equal">
      <formula>"Medium Risk"</formula>
    </cfRule>
    <cfRule type="cellIs" dxfId="8" priority="7" operator="equal">
      <formula>"Low Risk"</formula>
    </cfRule>
    <cfRule type="cellIs" dxfId="7" priority="9" operator="equal">
      <formula>"Manual Review"</formula>
    </cfRule>
  </conditionalFormatting>
  <conditionalFormatting sqref="H6:H260">
    <cfRule type="expression" dxfId="6" priority="11">
      <formula>AND($G6&lt;&gt;"",$H6="")</formula>
    </cfRule>
  </conditionalFormatting>
  <conditionalFormatting sqref="I6:I260">
    <cfRule type="cellIs" dxfId="5" priority="2" operator="equal">
      <formula>"Blacklist"</formula>
    </cfRule>
    <cfRule type="cellIs" dxfId="4" priority="4" operator="equal">
      <formula>"High Risk"</formula>
    </cfRule>
    <cfRule type="cellIs" dxfId="3" priority="6" operator="equal">
      <formula>"Medium Risk"</formula>
    </cfRule>
    <cfRule type="cellIs" dxfId="2" priority="8" operator="equal">
      <formula>"Low Risk"</formula>
    </cfRule>
    <cfRule type="cellIs" dxfId="1" priority="10" operator="equal">
      <formula>"Manual Review"</formula>
    </cfRule>
  </conditionalFormatting>
  <dataValidations count="1">
    <dataValidation type="list" allowBlank="1" promptTitle="Manual override" prompt="Leave blank to accept the automatic rating. If you set a value here, the rationale in the next column becomes mandatory." sqref="G6:G260" xr:uid="{00000000-0002-0000-0300-000000000000}">
      <formula1>"Low Risk,Medium Risk,High Risk,Blacklist"</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60"/>
  <sheetViews>
    <sheetView showGridLines="0" workbookViewId="0">
      <pane xSplit="2" ySplit="5" topLeftCell="C6" activePane="bottomRight" state="frozen"/>
      <selection pane="topRight"/>
      <selection pane="bottomLeft"/>
      <selection pane="bottomRight" activeCell="F5" sqref="F5"/>
    </sheetView>
  </sheetViews>
  <sheetFormatPr baseColWidth="10" defaultColWidth="8.83203125" defaultRowHeight="15" x14ac:dyDescent="0.2"/>
  <cols>
    <col min="1" max="1" width="8" customWidth="1"/>
    <col min="2" max="2" width="30" customWidth="1"/>
    <col min="3" max="4" width="13" customWidth="1"/>
    <col min="5" max="5" width="37.6640625" bestFit="1" customWidth="1"/>
    <col min="6" max="6" width="21.83203125" bestFit="1" customWidth="1"/>
    <col min="7" max="7" width="13" customWidth="1"/>
    <col min="8" max="8" width="17.33203125" customWidth="1"/>
    <col min="9" max="15" width="13" customWidth="1"/>
  </cols>
  <sheetData>
    <row r="1" spans="1:15" x14ac:dyDescent="0.2">
      <c r="A1" s="6" t="s">
        <v>0</v>
      </c>
    </row>
    <row r="2" spans="1:15" ht="26" customHeight="1" x14ac:dyDescent="0.25">
      <c r="A2" s="7" t="s">
        <v>1100</v>
      </c>
    </row>
    <row r="3" spans="1:15" x14ac:dyDescent="0.2">
      <c r="A3" s="3" t="s">
        <v>1101</v>
      </c>
    </row>
    <row r="4" spans="1:15" ht="30" customHeight="1" x14ac:dyDescent="0.2">
      <c r="E4" s="10" t="s">
        <v>1102</v>
      </c>
      <c r="F4" s="10" t="s">
        <v>1282</v>
      </c>
    </row>
    <row r="5" spans="1:15" ht="30" customHeight="1" x14ac:dyDescent="0.2">
      <c r="A5" s="34" t="s">
        <v>66</v>
      </c>
      <c r="B5" s="34" t="s">
        <v>67</v>
      </c>
      <c r="C5" s="34" t="s">
        <v>1103</v>
      </c>
      <c r="D5" s="34" t="s">
        <v>1104</v>
      </c>
      <c r="E5" s="34" t="s">
        <v>1105</v>
      </c>
      <c r="F5" s="34" t="s">
        <v>1106</v>
      </c>
      <c r="G5" s="34" t="s">
        <v>1107</v>
      </c>
      <c r="H5" s="34" t="s">
        <v>1108</v>
      </c>
      <c r="I5" s="34" t="s">
        <v>1109</v>
      </c>
      <c r="J5" s="34" t="s">
        <v>1110</v>
      </c>
      <c r="K5" s="34" t="s">
        <v>1111</v>
      </c>
      <c r="L5" s="34" t="s">
        <v>1112</v>
      </c>
      <c r="M5" s="34" t="s">
        <v>1113</v>
      </c>
      <c r="N5" s="34" t="s">
        <v>1114</v>
      </c>
      <c r="O5" s="34" t="s">
        <v>1115</v>
      </c>
    </row>
    <row r="6" spans="1:15" x14ac:dyDescent="0.2">
      <c r="A6" s="40" t="s">
        <v>81</v>
      </c>
      <c r="B6" s="35" t="s">
        <v>82</v>
      </c>
      <c r="C6" s="15">
        <v>0</v>
      </c>
      <c r="D6" s="15">
        <v>0</v>
      </c>
      <c r="E6" s="15">
        <v>0</v>
      </c>
      <c r="F6" s="15">
        <v>0</v>
      </c>
      <c r="G6" s="15">
        <v>0</v>
      </c>
      <c r="H6" s="15">
        <v>0</v>
      </c>
      <c r="I6" s="15">
        <v>0</v>
      </c>
      <c r="J6" s="15">
        <v>0</v>
      </c>
      <c r="K6" s="15">
        <v>0</v>
      </c>
      <c r="L6" s="15">
        <v>0</v>
      </c>
      <c r="M6" s="15">
        <v>0</v>
      </c>
      <c r="N6" s="15">
        <v>0</v>
      </c>
      <c r="O6" s="15">
        <v>0</v>
      </c>
    </row>
    <row r="7" spans="1:15" x14ac:dyDescent="0.2">
      <c r="A7" s="41" t="s">
        <v>86</v>
      </c>
      <c r="B7" s="37" t="s">
        <v>87</v>
      </c>
      <c r="C7" s="19">
        <v>0</v>
      </c>
      <c r="D7" s="19">
        <v>0</v>
      </c>
      <c r="E7" s="19">
        <v>0</v>
      </c>
      <c r="F7" s="19">
        <v>0</v>
      </c>
      <c r="G7" s="19">
        <v>0</v>
      </c>
      <c r="H7" s="19">
        <v>1</v>
      </c>
      <c r="I7" s="19">
        <v>0</v>
      </c>
      <c r="J7" s="19">
        <v>0</v>
      </c>
      <c r="K7" s="19">
        <v>0</v>
      </c>
      <c r="L7" s="19">
        <v>0</v>
      </c>
      <c r="M7" s="19">
        <v>0</v>
      </c>
      <c r="N7" s="19">
        <v>0</v>
      </c>
      <c r="O7" s="19">
        <v>0</v>
      </c>
    </row>
    <row r="8" spans="1:15" x14ac:dyDescent="0.2">
      <c r="A8" s="40" t="s">
        <v>90</v>
      </c>
      <c r="B8" s="35" t="s">
        <v>91</v>
      </c>
      <c r="C8" s="15">
        <v>0</v>
      </c>
      <c r="D8" s="15">
        <v>0</v>
      </c>
      <c r="E8" s="15">
        <v>0</v>
      </c>
      <c r="F8" s="15">
        <v>0</v>
      </c>
      <c r="G8" s="15">
        <v>0</v>
      </c>
      <c r="H8" s="15">
        <v>0</v>
      </c>
      <c r="I8" s="15">
        <v>0</v>
      </c>
      <c r="J8" s="15">
        <v>0</v>
      </c>
      <c r="K8" s="15">
        <v>0</v>
      </c>
      <c r="L8" s="15">
        <v>0</v>
      </c>
      <c r="M8" s="15">
        <v>0</v>
      </c>
      <c r="N8" s="15">
        <v>0</v>
      </c>
      <c r="O8" s="15">
        <v>0</v>
      </c>
    </row>
    <row r="9" spans="1:15" x14ac:dyDescent="0.2">
      <c r="A9" s="41" t="s">
        <v>94</v>
      </c>
      <c r="B9" s="37" t="s">
        <v>95</v>
      </c>
      <c r="C9" s="19">
        <v>0</v>
      </c>
      <c r="D9" s="19">
        <v>0</v>
      </c>
      <c r="E9" s="19">
        <v>0</v>
      </c>
      <c r="F9" s="19">
        <v>0</v>
      </c>
      <c r="G9" s="19">
        <v>0</v>
      </c>
      <c r="H9" s="19">
        <v>1</v>
      </c>
      <c r="I9" s="19">
        <v>0</v>
      </c>
      <c r="J9" s="19">
        <v>0</v>
      </c>
      <c r="K9" s="19">
        <v>0</v>
      </c>
      <c r="L9" s="19">
        <v>0</v>
      </c>
      <c r="M9" s="19">
        <v>0</v>
      </c>
      <c r="N9" s="19">
        <v>0</v>
      </c>
      <c r="O9" s="19">
        <v>0</v>
      </c>
    </row>
    <row r="10" spans="1:15" x14ac:dyDescent="0.2">
      <c r="A10" s="40" t="s">
        <v>98</v>
      </c>
      <c r="B10" s="35" t="s">
        <v>99</v>
      </c>
      <c r="C10" s="15">
        <v>0</v>
      </c>
      <c r="D10" s="15">
        <v>0</v>
      </c>
      <c r="E10" s="15">
        <v>0</v>
      </c>
      <c r="F10" s="15">
        <v>0</v>
      </c>
      <c r="G10" s="15">
        <v>0</v>
      </c>
      <c r="H10" s="15">
        <v>0</v>
      </c>
      <c r="I10" s="15">
        <v>0</v>
      </c>
      <c r="J10" s="15">
        <v>0</v>
      </c>
      <c r="K10" s="15">
        <v>0</v>
      </c>
      <c r="L10" s="15">
        <v>0</v>
      </c>
      <c r="M10" s="15">
        <v>0</v>
      </c>
      <c r="N10" s="15">
        <v>1</v>
      </c>
      <c r="O10" s="15">
        <v>0</v>
      </c>
    </row>
    <row r="11" spans="1:15" x14ac:dyDescent="0.2">
      <c r="A11" s="41" t="s">
        <v>102</v>
      </c>
      <c r="B11" s="37" t="s">
        <v>103</v>
      </c>
      <c r="C11" s="19">
        <v>0</v>
      </c>
      <c r="D11" s="19">
        <v>0</v>
      </c>
      <c r="E11" s="19">
        <v>0</v>
      </c>
      <c r="F11" s="19">
        <v>0</v>
      </c>
      <c r="G11" s="19">
        <v>0</v>
      </c>
      <c r="H11" s="19">
        <v>0</v>
      </c>
      <c r="I11" s="19">
        <v>0</v>
      </c>
      <c r="J11" s="19">
        <v>0</v>
      </c>
      <c r="K11" s="19">
        <v>0</v>
      </c>
      <c r="L11" s="19">
        <v>0</v>
      </c>
      <c r="M11" s="19">
        <v>1</v>
      </c>
      <c r="N11" s="19">
        <v>0</v>
      </c>
      <c r="O11" s="19">
        <v>0</v>
      </c>
    </row>
    <row r="12" spans="1:15" x14ac:dyDescent="0.2">
      <c r="A12" s="40" t="s">
        <v>106</v>
      </c>
      <c r="B12" s="35" t="s">
        <v>107</v>
      </c>
      <c r="C12" s="15">
        <v>0</v>
      </c>
      <c r="D12" s="15">
        <v>0</v>
      </c>
      <c r="E12" s="15">
        <v>0</v>
      </c>
      <c r="F12" s="15">
        <v>0</v>
      </c>
      <c r="G12" s="15">
        <v>1</v>
      </c>
      <c r="H12" s="15">
        <v>1</v>
      </c>
      <c r="I12" s="15">
        <v>0</v>
      </c>
      <c r="J12" s="15">
        <v>0</v>
      </c>
      <c r="K12" s="15">
        <v>0</v>
      </c>
      <c r="L12" s="15">
        <v>0</v>
      </c>
      <c r="M12" s="15">
        <v>0</v>
      </c>
      <c r="N12" s="15">
        <v>0</v>
      </c>
      <c r="O12" s="15">
        <v>0</v>
      </c>
    </row>
    <row r="13" spans="1:15" x14ac:dyDescent="0.2">
      <c r="A13" s="41" t="s">
        <v>110</v>
      </c>
      <c r="B13" s="37" t="s">
        <v>111</v>
      </c>
      <c r="C13" s="19">
        <v>0</v>
      </c>
      <c r="D13" s="19">
        <v>0</v>
      </c>
      <c r="E13" s="19">
        <v>0</v>
      </c>
      <c r="F13" s="19">
        <v>0</v>
      </c>
      <c r="G13" s="19">
        <v>0</v>
      </c>
      <c r="H13" s="19">
        <v>0</v>
      </c>
      <c r="I13" s="19">
        <v>0</v>
      </c>
      <c r="J13" s="19">
        <v>0</v>
      </c>
      <c r="K13" s="19">
        <v>0</v>
      </c>
      <c r="L13" s="19">
        <v>0</v>
      </c>
      <c r="M13" s="19">
        <v>1</v>
      </c>
      <c r="N13" s="19">
        <v>1</v>
      </c>
      <c r="O13" s="19">
        <v>0</v>
      </c>
    </row>
    <row r="14" spans="1:15" x14ac:dyDescent="0.2">
      <c r="A14" s="40" t="s">
        <v>114</v>
      </c>
      <c r="B14" s="35" t="s">
        <v>115</v>
      </c>
      <c r="C14" s="15">
        <v>0</v>
      </c>
      <c r="D14" s="15">
        <v>0</v>
      </c>
      <c r="E14" s="15">
        <v>0</v>
      </c>
      <c r="F14" s="15">
        <v>0</v>
      </c>
      <c r="G14" s="15">
        <v>0</v>
      </c>
      <c r="H14" s="15">
        <v>0</v>
      </c>
      <c r="I14" s="15">
        <v>0</v>
      </c>
      <c r="J14" s="15">
        <v>0</v>
      </c>
      <c r="K14" s="15">
        <v>0</v>
      </c>
      <c r="L14" s="15">
        <v>0</v>
      </c>
      <c r="M14" s="15">
        <v>0</v>
      </c>
      <c r="N14" s="15">
        <v>0</v>
      </c>
      <c r="O14" s="15">
        <v>0</v>
      </c>
    </row>
    <row r="15" spans="1:15" x14ac:dyDescent="0.2">
      <c r="A15" s="41" t="s">
        <v>118</v>
      </c>
      <c r="B15" s="37" t="s">
        <v>119</v>
      </c>
      <c r="C15" s="19">
        <v>0</v>
      </c>
      <c r="D15" s="19">
        <v>0</v>
      </c>
      <c r="E15" s="19">
        <v>0</v>
      </c>
      <c r="F15" s="19">
        <v>0</v>
      </c>
      <c r="G15" s="19">
        <v>0</v>
      </c>
      <c r="H15" s="19">
        <v>0</v>
      </c>
      <c r="I15" s="19">
        <v>0</v>
      </c>
      <c r="J15" s="19">
        <v>0</v>
      </c>
      <c r="K15" s="19">
        <v>0</v>
      </c>
      <c r="L15" s="19">
        <v>0</v>
      </c>
      <c r="M15" s="19">
        <v>1</v>
      </c>
      <c r="N15" s="19">
        <v>0</v>
      </c>
      <c r="O15" s="19">
        <v>0</v>
      </c>
    </row>
    <row r="16" spans="1:15" x14ac:dyDescent="0.2">
      <c r="A16" s="40" t="s">
        <v>122</v>
      </c>
      <c r="B16" s="35" t="s">
        <v>123</v>
      </c>
      <c r="C16" s="15">
        <v>0</v>
      </c>
      <c r="D16" s="15">
        <v>0</v>
      </c>
      <c r="E16" s="15">
        <v>0</v>
      </c>
      <c r="F16" s="15">
        <v>0</v>
      </c>
      <c r="G16" s="15">
        <v>0</v>
      </c>
      <c r="H16" s="15">
        <v>0</v>
      </c>
      <c r="I16" s="15">
        <v>0</v>
      </c>
      <c r="J16" s="15">
        <v>0</v>
      </c>
      <c r="K16" s="15">
        <v>0</v>
      </c>
      <c r="L16" s="15">
        <v>0</v>
      </c>
      <c r="M16" s="15">
        <v>0</v>
      </c>
      <c r="N16" s="15">
        <v>0</v>
      </c>
      <c r="O16" s="15">
        <v>0</v>
      </c>
    </row>
    <row r="17" spans="1:15" x14ac:dyDescent="0.2">
      <c r="A17" s="41" t="s">
        <v>126</v>
      </c>
      <c r="B17" s="37" t="s">
        <v>127</v>
      </c>
      <c r="C17" s="19">
        <v>0</v>
      </c>
      <c r="D17" s="19">
        <v>0</v>
      </c>
      <c r="E17" s="19">
        <v>0</v>
      </c>
      <c r="F17" s="19">
        <v>0</v>
      </c>
      <c r="G17" s="19">
        <v>0</v>
      </c>
      <c r="H17" s="19">
        <v>0</v>
      </c>
      <c r="I17" s="19">
        <v>0</v>
      </c>
      <c r="J17" s="19">
        <v>0</v>
      </c>
      <c r="K17" s="19">
        <v>0</v>
      </c>
      <c r="L17" s="19">
        <v>0</v>
      </c>
      <c r="M17" s="19">
        <v>0</v>
      </c>
      <c r="N17" s="19">
        <v>0</v>
      </c>
      <c r="O17" s="19">
        <v>0</v>
      </c>
    </row>
    <row r="18" spans="1:15" x14ac:dyDescent="0.2">
      <c r="A18" s="40" t="s">
        <v>130</v>
      </c>
      <c r="B18" s="35" t="s">
        <v>131</v>
      </c>
      <c r="C18" s="15">
        <v>0</v>
      </c>
      <c r="D18" s="15">
        <v>0</v>
      </c>
      <c r="E18" s="15">
        <v>0</v>
      </c>
      <c r="F18" s="15">
        <v>0</v>
      </c>
      <c r="G18" s="15">
        <v>0</v>
      </c>
      <c r="H18" s="15">
        <v>0</v>
      </c>
      <c r="I18" s="15">
        <v>0</v>
      </c>
      <c r="J18" s="15">
        <v>0</v>
      </c>
      <c r="K18" s="15">
        <v>0</v>
      </c>
      <c r="L18" s="15">
        <v>0</v>
      </c>
      <c r="M18" s="15">
        <v>1</v>
      </c>
      <c r="N18" s="15">
        <v>0</v>
      </c>
      <c r="O18" s="15">
        <v>0</v>
      </c>
    </row>
    <row r="19" spans="1:15" x14ac:dyDescent="0.2">
      <c r="A19" s="41" t="s">
        <v>134</v>
      </c>
      <c r="B19" s="37" t="s">
        <v>135</v>
      </c>
      <c r="C19" s="19">
        <v>0</v>
      </c>
      <c r="D19" s="19">
        <v>0</v>
      </c>
      <c r="E19" s="19">
        <v>0</v>
      </c>
      <c r="F19" s="19">
        <v>0</v>
      </c>
      <c r="G19" s="19">
        <v>0</v>
      </c>
      <c r="H19" s="19">
        <v>0</v>
      </c>
      <c r="I19" s="19">
        <v>0</v>
      </c>
      <c r="J19" s="19">
        <v>0</v>
      </c>
      <c r="K19" s="19">
        <v>0</v>
      </c>
      <c r="L19" s="19">
        <v>0</v>
      </c>
      <c r="M19" s="19">
        <v>0</v>
      </c>
      <c r="N19" s="19">
        <v>0</v>
      </c>
      <c r="O19" s="19">
        <v>0</v>
      </c>
    </row>
    <row r="20" spans="1:15" x14ac:dyDescent="0.2">
      <c r="A20" s="40" t="s">
        <v>138</v>
      </c>
      <c r="B20" s="35" t="s">
        <v>139</v>
      </c>
      <c r="C20" s="15">
        <v>0</v>
      </c>
      <c r="D20" s="15">
        <v>0</v>
      </c>
      <c r="E20" s="15">
        <v>0</v>
      </c>
      <c r="F20" s="15">
        <v>0</v>
      </c>
      <c r="G20" s="15">
        <v>0</v>
      </c>
      <c r="H20" s="15">
        <v>0</v>
      </c>
      <c r="I20" s="15">
        <v>0</v>
      </c>
      <c r="J20" s="15">
        <v>0</v>
      </c>
      <c r="K20" s="15">
        <v>0</v>
      </c>
      <c r="L20" s="15">
        <v>0</v>
      </c>
      <c r="M20" s="15">
        <v>0</v>
      </c>
      <c r="N20" s="15">
        <v>0</v>
      </c>
      <c r="O20" s="15">
        <v>0</v>
      </c>
    </row>
    <row r="21" spans="1:15" x14ac:dyDescent="0.2">
      <c r="A21" s="41" t="s">
        <v>142</v>
      </c>
      <c r="B21" s="37" t="s">
        <v>143</v>
      </c>
      <c r="C21" s="19">
        <v>0</v>
      </c>
      <c r="D21" s="19">
        <v>0</v>
      </c>
      <c r="E21" s="19">
        <v>0</v>
      </c>
      <c r="F21" s="19">
        <v>0</v>
      </c>
      <c r="G21" s="19">
        <v>0</v>
      </c>
      <c r="H21" s="19">
        <v>0</v>
      </c>
      <c r="I21" s="19">
        <v>0</v>
      </c>
      <c r="J21" s="19">
        <v>0</v>
      </c>
      <c r="K21" s="19">
        <v>0</v>
      </c>
      <c r="L21" s="19">
        <v>0</v>
      </c>
      <c r="M21" s="19">
        <v>0</v>
      </c>
      <c r="N21" s="19">
        <v>0</v>
      </c>
      <c r="O21" s="19">
        <v>0</v>
      </c>
    </row>
    <row r="22" spans="1:15" x14ac:dyDescent="0.2">
      <c r="A22" s="40" t="s">
        <v>146</v>
      </c>
      <c r="B22" s="35" t="s">
        <v>147</v>
      </c>
      <c r="C22" s="15">
        <v>0</v>
      </c>
      <c r="D22" s="15">
        <v>0</v>
      </c>
      <c r="E22" s="15">
        <v>0</v>
      </c>
      <c r="F22" s="15">
        <v>0</v>
      </c>
      <c r="G22" s="15">
        <v>0</v>
      </c>
      <c r="H22" s="15">
        <v>0</v>
      </c>
      <c r="I22" s="15">
        <v>0</v>
      </c>
      <c r="J22" s="15">
        <v>0</v>
      </c>
      <c r="K22" s="15">
        <v>0</v>
      </c>
      <c r="L22" s="15">
        <v>0</v>
      </c>
      <c r="M22" s="15">
        <v>1</v>
      </c>
      <c r="N22" s="15">
        <v>0</v>
      </c>
      <c r="O22" s="15">
        <v>0</v>
      </c>
    </row>
    <row r="23" spans="1:15" x14ac:dyDescent="0.2">
      <c r="A23" s="41" t="s">
        <v>150</v>
      </c>
      <c r="B23" s="37" t="s">
        <v>151</v>
      </c>
      <c r="C23" s="19">
        <v>0</v>
      </c>
      <c r="D23" s="19">
        <v>0</v>
      </c>
      <c r="E23" s="19">
        <v>0</v>
      </c>
      <c r="F23" s="19">
        <v>0</v>
      </c>
      <c r="G23" s="19">
        <v>0</v>
      </c>
      <c r="H23" s="19">
        <v>0</v>
      </c>
      <c r="I23" s="19">
        <v>0</v>
      </c>
      <c r="J23" s="19">
        <v>0</v>
      </c>
      <c r="K23" s="19">
        <v>0</v>
      </c>
      <c r="L23" s="19">
        <v>0</v>
      </c>
      <c r="M23" s="19">
        <v>1</v>
      </c>
      <c r="N23" s="19">
        <v>0</v>
      </c>
      <c r="O23" s="19">
        <v>0</v>
      </c>
    </row>
    <row r="24" spans="1:15" x14ac:dyDescent="0.2">
      <c r="A24" s="40" t="s">
        <v>154</v>
      </c>
      <c r="B24" s="35" t="s">
        <v>155</v>
      </c>
      <c r="C24" s="15">
        <v>0</v>
      </c>
      <c r="D24" s="15">
        <v>0</v>
      </c>
      <c r="E24" s="15">
        <v>0</v>
      </c>
      <c r="F24" s="15">
        <v>0</v>
      </c>
      <c r="G24" s="15">
        <v>0</v>
      </c>
      <c r="H24" s="15">
        <v>0</v>
      </c>
      <c r="I24" s="15">
        <v>0</v>
      </c>
      <c r="J24" s="15">
        <v>0</v>
      </c>
      <c r="K24" s="15">
        <v>0</v>
      </c>
      <c r="L24" s="15">
        <v>0</v>
      </c>
      <c r="M24" s="15">
        <v>0</v>
      </c>
      <c r="N24" s="15">
        <v>0</v>
      </c>
      <c r="O24" s="15">
        <v>0</v>
      </c>
    </row>
    <row r="25" spans="1:15" x14ac:dyDescent="0.2">
      <c r="A25" s="41" t="s">
        <v>158</v>
      </c>
      <c r="B25" s="37" t="s">
        <v>159</v>
      </c>
      <c r="C25" s="19">
        <v>0</v>
      </c>
      <c r="D25" s="19">
        <v>0</v>
      </c>
      <c r="E25" s="19">
        <v>0</v>
      </c>
      <c r="F25" s="19">
        <v>0</v>
      </c>
      <c r="G25" s="19">
        <v>0</v>
      </c>
      <c r="H25" s="19">
        <v>0</v>
      </c>
      <c r="I25" s="19">
        <v>0</v>
      </c>
      <c r="J25" s="19">
        <v>0</v>
      </c>
      <c r="K25" s="19">
        <v>0</v>
      </c>
      <c r="L25" s="19">
        <v>0</v>
      </c>
      <c r="M25" s="19">
        <v>1</v>
      </c>
      <c r="N25" s="19">
        <v>0</v>
      </c>
      <c r="O25" s="19">
        <v>0</v>
      </c>
    </row>
    <row r="26" spans="1:15" x14ac:dyDescent="0.2">
      <c r="A26" s="40" t="s">
        <v>162</v>
      </c>
      <c r="B26" s="35" t="s">
        <v>163</v>
      </c>
      <c r="C26" s="15">
        <v>0</v>
      </c>
      <c r="D26" s="15">
        <v>0</v>
      </c>
      <c r="E26" s="15">
        <v>0</v>
      </c>
      <c r="F26" s="15">
        <v>0</v>
      </c>
      <c r="G26" s="15">
        <v>0</v>
      </c>
      <c r="H26" s="15">
        <v>0</v>
      </c>
      <c r="I26" s="15">
        <v>1</v>
      </c>
      <c r="J26" s="15">
        <v>1</v>
      </c>
      <c r="K26" s="15">
        <v>1</v>
      </c>
      <c r="L26" s="15">
        <v>1</v>
      </c>
      <c r="M26" s="15">
        <v>0</v>
      </c>
      <c r="N26" s="15">
        <v>0</v>
      </c>
      <c r="O26" s="15">
        <v>0</v>
      </c>
    </row>
    <row r="27" spans="1:15" x14ac:dyDescent="0.2">
      <c r="A27" s="41" t="s">
        <v>166</v>
      </c>
      <c r="B27" s="37" t="s">
        <v>167</v>
      </c>
      <c r="C27" s="19">
        <v>0</v>
      </c>
      <c r="D27" s="19">
        <v>0</v>
      </c>
      <c r="E27" s="19">
        <v>0</v>
      </c>
      <c r="F27" s="19">
        <v>0</v>
      </c>
      <c r="G27" s="19">
        <v>0</v>
      </c>
      <c r="H27" s="19">
        <v>0</v>
      </c>
      <c r="I27" s="19">
        <v>0</v>
      </c>
      <c r="J27" s="19">
        <v>0</v>
      </c>
      <c r="K27" s="19">
        <v>0</v>
      </c>
      <c r="L27" s="19">
        <v>0</v>
      </c>
      <c r="M27" s="19">
        <v>0</v>
      </c>
      <c r="N27" s="19">
        <v>0</v>
      </c>
      <c r="O27" s="19">
        <v>0</v>
      </c>
    </row>
    <row r="28" spans="1:15" x14ac:dyDescent="0.2">
      <c r="A28" s="40" t="s">
        <v>170</v>
      </c>
      <c r="B28" s="35" t="s">
        <v>171</v>
      </c>
      <c r="C28" s="15">
        <v>0</v>
      </c>
      <c r="D28" s="15">
        <v>0</v>
      </c>
      <c r="E28" s="15">
        <v>0</v>
      </c>
      <c r="F28" s="15">
        <v>0</v>
      </c>
      <c r="G28" s="15">
        <v>0</v>
      </c>
      <c r="H28" s="15">
        <v>0</v>
      </c>
      <c r="I28" s="15">
        <v>0</v>
      </c>
      <c r="J28" s="15">
        <v>0</v>
      </c>
      <c r="K28" s="15">
        <v>0</v>
      </c>
      <c r="L28" s="15">
        <v>0</v>
      </c>
      <c r="M28" s="15">
        <v>1</v>
      </c>
      <c r="N28" s="15">
        <v>0</v>
      </c>
      <c r="O28" s="15">
        <v>1</v>
      </c>
    </row>
    <row r="29" spans="1:15" x14ac:dyDescent="0.2">
      <c r="A29" s="41" t="s">
        <v>174</v>
      </c>
      <c r="B29" s="37" t="s">
        <v>175</v>
      </c>
      <c r="C29" s="19">
        <v>0</v>
      </c>
      <c r="D29" s="19">
        <v>0</v>
      </c>
      <c r="E29" s="19">
        <v>0</v>
      </c>
      <c r="F29" s="19">
        <v>0</v>
      </c>
      <c r="G29" s="19">
        <v>0</v>
      </c>
      <c r="H29" s="19">
        <v>0</v>
      </c>
      <c r="I29" s="19">
        <v>0</v>
      </c>
      <c r="J29" s="19">
        <v>0</v>
      </c>
      <c r="K29" s="19">
        <v>0</v>
      </c>
      <c r="L29" s="19">
        <v>0</v>
      </c>
      <c r="M29" s="19">
        <v>0</v>
      </c>
      <c r="N29" s="19">
        <v>0</v>
      </c>
      <c r="O29" s="19">
        <v>0</v>
      </c>
    </row>
    <row r="30" spans="1:15" x14ac:dyDescent="0.2">
      <c r="A30" s="40" t="s">
        <v>178</v>
      </c>
      <c r="B30" s="35" t="s">
        <v>179</v>
      </c>
      <c r="C30" s="15">
        <v>0</v>
      </c>
      <c r="D30" s="15">
        <v>0</v>
      </c>
      <c r="E30" s="15">
        <v>0</v>
      </c>
      <c r="F30" s="15">
        <v>0</v>
      </c>
      <c r="G30" s="15">
        <v>0</v>
      </c>
      <c r="H30" s="15">
        <v>0</v>
      </c>
      <c r="I30" s="15">
        <v>0</v>
      </c>
      <c r="J30" s="15">
        <v>0</v>
      </c>
      <c r="K30" s="15">
        <v>0</v>
      </c>
      <c r="L30" s="15">
        <v>0</v>
      </c>
      <c r="M30" s="15">
        <v>1</v>
      </c>
      <c r="N30" s="15">
        <v>0</v>
      </c>
      <c r="O30" s="15">
        <v>0</v>
      </c>
    </row>
    <row r="31" spans="1:15" x14ac:dyDescent="0.2">
      <c r="A31" s="41" t="s">
        <v>182</v>
      </c>
      <c r="B31" s="37" t="s">
        <v>183</v>
      </c>
      <c r="C31" s="19">
        <v>0</v>
      </c>
      <c r="D31" s="19">
        <v>0</v>
      </c>
      <c r="E31" s="19">
        <v>0</v>
      </c>
      <c r="F31" s="19">
        <v>0</v>
      </c>
      <c r="G31" s="19">
        <v>0</v>
      </c>
      <c r="H31" s="19">
        <v>0</v>
      </c>
      <c r="I31" s="19">
        <v>0</v>
      </c>
      <c r="J31" s="19">
        <v>0</v>
      </c>
      <c r="K31" s="19">
        <v>0</v>
      </c>
      <c r="L31" s="19">
        <v>0</v>
      </c>
      <c r="M31" s="19">
        <v>0</v>
      </c>
      <c r="N31" s="19">
        <v>0</v>
      </c>
      <c r="O31" s="19">
        <v>0</v>
      </c>
    </row>
    <row r="32" spans="1:15" x14ac:dyDescent="0.2">
      <c r="A32" s="40" t="s">
        <v>186</v>
      </c>
      <c r="B32" s="35" t="s">
        <v>187</v>
      </c>
      <c r="C32" s="15">
        <v>0</v>
      </c>
      <c r="D32" s="15">
        <v>0</v>
      </c>
      <c r="E32" s="15">
        <v>0</v>
      </c>
      <c r="F32" s="15">
        <v>0</v>
      </c>
      <c r="G32" s="15">
        <v>1</v>
      </c>
      <c r="H32" s="15">
        <v>1</v>
      </c>
      <c r="I32" s="15">
        <v>0</v>
      </c>
      <c r="J32" s="15">
        <v>0</v>
      </c>
      <c r="K32" s="15">
        <v>0</v>
      </c>
      <c r="L32" s="15">
        <v>0</v>
      </c>
      <c r="M32" s="15">
        <v>0</v>
      </c>
      <c r="N32" s="15">
        <v>0</v>
      </c>
      <c r="O32" s="15">
        <v>0</v>
      </c>
    </row>
    <row r="33" spans="1:15" x14ac:dyDescent="0.2">
      <c r="A33" s="41" t="s">
        <v>190</v>
      </c>
      <c r="B33" s="37" t="s">
        <v>191</v>
      </c>
      <c r="C33" s="19">
        <v>0</v>
      </c>
      <c r="D33" s="19">
        <v>0</v>
      </c>
      <c r="E33" s="19">
        <v>0</v>
      </c>
      <c r="F33" s="19">
        <v>0</v>
      </c>
      <c r="G33" s="19">
        <v>0</v>
      </c>
      <c r="H33" s="19">
        <v>0</v>
      </c>
      <c r="I33" s="19">
        <v>0</v>
      </c>
      <c r="J33" s="19">
        <v>0</v>
      </c>
      <c r="K33" s="19">
        <v>0</v>
      </c>
      <c r="L33" s="19">
        <v>0</v>
      </c>
      <c r="M33" s="19">
        <v>0</v>
      </c>
      <c r="N33" s="19">
        <v>0</v>
      </c>
      <c r="O33" s="19">
        <v>0</v>
      </c>
    </row>
    <row r="34" spans="1:15" x14ac:dyDescent="0.2">
      <c r="A34" s="40" t="s">
        <v>194</v>
      </c>
      <c r="B34" s="35" t="s">
        <v>195</v>
      </c>
      <c r="C34" s="15">
        <v>0</v>
      </c>
      <c r="D34" s="15">
        <v>0</v>
      </c>
      <c r="E34" s="15">
        <v>0</v>
      </c>
      <c r="F34" s="15">
        <v>0</v>
      </c>
      <c r="G34" s="15">
        <v>1</v>
      </c>
      <c r="H34" s="15">
        <v>0</v>
      </c>
      <c r="I34" s="15">
        <v>0</v>
      </c>
      <c r="J34" s="15">
        <v>0</v>
      </c>
      <c r="K34" s="15">
        <v>0</v>
      </c>
      <c r="L34" s="15">
        <v>0</v>
      </c>
      <c r="M34" s="15">
        <v>0</v>
      </c>
      <c r="N34" s="15">
        <v>0</v>
      </c>
      <c r="O34" s="15">
        <v>0</v>
      </c>
    </row>
    <row r="35" spans="1:15" x14ac:dyDescent="0.2">
      <c r="A35" s="41" t="s">
        <v>198</v>
      </c>
      <c r="B35" s="37" t="s">
        <v>199</v>
      </c>
      <c r="C35" s="19">
        <v>0</v>
      </c>
      <c r="D35" s="19">
        <v>0</v>
      </c>
      <c r="E35" s="19">
        <v>0</v>
      </c>
      <c r="F35" s="19">
        <v>0</v>
      </c>
      <c r="G35" s="19">
        <v>0</v>
      </c>
      <c r="H35" s="19">
        <v>0</v>
      </c>
      <c r="I35" s="19">
        <v>0</v>
      </c>
      <c r="J35" s="19">
        <v>0</v>
      </c>
      <c r="K35" s="19">
        <v>0</v>
      </c>
      <c r="L35" s="19">
        <v>0</v>
      </c>
      <c r="M35" s="19">
        <v>0</v>
      </c>
      <c r="N35" s="19">
        <v>0</v>
      </c>
      <c r="O35" s="19">
        <v>0</v>
      </c>
    </row>
    <row r="36" spans="1:15" x14ac:dyDescent="0.2">
      <c r="A36" s="40" t="s">
        <v>202</v>
      </c>
      <c r="B36" s="35" t="s">
        <v>203</v>
      </c>
      <c r="C36" s="15">
        <v>0</v>
      </c>
      <c r="D36" s="15">
        <v>0</v>
      </c>
      <c r="E36" s="15">
        <v>0</v>
      </c>
      <c r="F36" s="15">
        <v>0</v>
      </c>
      <c r="G36" s="15">
        <v>0</v>
      </c>
      <c r="H36" s="15">
        <v>0</v>
      </c>
      <c r="I36" s="15">
        <v>0</v>
      </c>
      <c r="J36" s="15">
        <v>0</v>
      </c>
      <c r="K36" s="15">
        <v>0</v>
      </c>
      <c r="L36" s="15">
        <v>0</v>
      </c>
      <c r="M36" s="15">
        <v>0</v>
      </c>
      <c r="N36" s="15">
        <v>0</v>
      </c>
      <c r="O36" s="15">
        <v>0</v>
      </c>
    </row>
    <row r="37" spans="1:15" x14ac:dyDescent="0.2">
      <c r="A37" s="41" t="s">
        <v>206</v>
      </c>
      <c r="B37" s="37" t="s">
        <v>207</v>
      </c>
      <c r="C37" s="19">
        <v>0</v>
      </c>
      <c r="D37" s="19">
        <v>0</v>
      </c>
      <c r="E37" s="19">
        <v>0</v>
      </c>
      <c r="F37" s="19">
        <v>0</v>
      </c>
      <c r="G37" s="19">
        <v>0</v>
      </c>
      <c r="H37" s="19">
        <v>0</v>
      </c>
      <c r="I37" s="19">
        <v>0</v>
      </c>
      <c r="J37" s="19">
        <v>0</v>
      </c>
      <c r="K37" s="19">
        <v>0</v>
      </c>
      <c r="L37" s="19">
        <v>0</v>
      </c>
      <c r="M37" s="19">
        <v>0</v>
      </c>
      <c r="N37" s="19">
        <v>0</v>
      </c>
      <c r="O37" s="19">
        <v>0</v>
      </c>
    </row>
    <row r="38" spans="1:15" x14ac:dyDescent="0.2">
      <c r="A38" s="40" t="s">
        <v>210</v>
      </c>
      <c r="B38" s="35" t="s">
        <v>211</v>
      </c>
      <c r="C38" s="15">
        <v>0</v>
      </c>
      <c r="D38" s="15">
        <v>0</v>
      </c>
      <c r="E38" s="15">
        <v>0</v>
      </c>
      <c r="F38" s="15">
        <v>0</v>
      </c>
      <c r="G38" s="15">
        <v>0</v>
      </c>
      <c r="H38" s="15">
        <v>0</v>
      </c>
      <c r="I38" s="15">
        <v>0</v>
      </c>
      <c r="J38" s="15">
        <v>0</v>
      </c>
      <c r="K38" s="15">
        <v>0</v>
      </c>
      <c r="L38" s="15">
        <v>0</v>
      </c>
      <c r="M38" s="15">
        <v>0</v>
      </c>
      <c r="N38" s="15">
        <v>0</v>
      </c>
      <c r="O38" s="15">
        <v>0</v>
      </c>
    </row>
    <row r="39" spans="1:15" x14ac:dyDescent="0.2">
      <c r="A39" s="41" t="s">
        <v>214</v>
      </c>
      <c r="B39" s="37" t="s">
        <v>215</v>
      </c>
      <c r="C39" s="19">
        <v>0</v>
      </c>
      <c r="D39" s="19">
        <v>0</v>
      </c>
      <c r="E39" s="19">
        <v>0</v>
      </c>
      <c r="F39" s="19">
        <v>0</v>
      </c>
      <c r="G39" s="19">
        <v>0</v>
      </c>
      <c r="H39" s="19">
        <v>0</v>
      </c>
      <c r="I39" s="19">
        <v>0</v>
      </c>
      <c r="J39" s="19">
        <v>0</v>
      </c>
      <c r="K39" s="19">
        <v>0</v>
      </c>
      <c r="L39" s="19">
        <v>0</v>
      </c>
      <c r="M39" s="19">
        <v>0</v>
      </c>
      <c r="N39" s="19">
        <v>0</v>
      </c>
      <c r="O39" s="19">
        <v>1</v>
      </c>
    </row>
    <row r="40" spans="1:15" x14ac:dyDescent="0.2">
      <c r="A40" s="40" t="s">
        <v>218</v>
      </c>
      <c r="B40" s="35" t="s">
        <v>219</v>
      </c>
      <c r="C40" s="15">
        <v>0</v>
      </c>
      <c r="D40" s="15">
        <v>0</v>
      </c>
      <c r="E40" s="15">
        <v>0</v>
      </c>
      <c r="F40" s="15">
        <v>0</v>
      </c>
      <c r="G40" s="15">
        <v>1</v>
      </c>
      <c r="H40" s="15">
        <v>0</v>
      </c>
      <c r="I40" s="15">
        <v>0</v>
      </c>
      <c r="J40" s="15">
        <v>0</v>
      </c>
      <c r="K40" s="15">
        <v>0</v>
      </c>
      <c r="L40" s="15">
        <v>0</v>
      </c>
      <c r="M40" s="15">
        <v>0</v>
      </c>
      <c r="N40" s="15">
        <v>0</v>
      </c>
      <c r="O40" s="15">
        <v>0</v>
      </c>
    </row>
    <row r="41" spans="1:15" x14ac:dyDescent="0.2">
      <c r="A41" s="41" t="s">
        <v>222</v>
      </c>
      <c r="B41" s="37" t="s">
        <v>223</v>
      </c>
      <c r="C41" s="19">
        <v>0</v>
      </c>
      <c r="D41" s="19">
        <v>0</v>
      </c>
      <c r="E41" s="19">
        <v>0</v>
      </c>
      <c r="F41" s="19">
        <v>0</v>
      </c>
      <c r="G41" s="19">
        <v>0</v>
      </c>
      <c r="H41" s="19">
        <v>0</v>
      </c>
      <c r="I41" s="19">
        <v>0</v>
      </c>
      <c r="J41" s="19">
        <v>0</v>
      </c>
      <c r="K41" s="19">
        <v>0</v>
      </c>
      <c r="L41" s="19">
        <v>0</v>
      </c>
      <c r="M41" s="19">
        <v>0</v>
      </c>
      <c r="N41" s="19">
        <v>0</v>
      </c>
      <c r="O41" s="19">
        <v>0</v>
      </c>
    </row>
    <row r="42" spans="1:15" x14ac:dyDescent="0.2">
      <c r="A42" s="40" t="s">
        <v>226</v>
      </c>
      <c r="B42" s="35" t="s">
        <v>227</v>
      </c>
      <c r="C42" s="15">
        <v>0</v>
      </c>
      <c r="D42" s="15">
        <v>0</v>
      </c>
      <c r="E42" s="15">
        <v>0</v>
      </c>
      <c r="F42" s="15">
        <v>0</v>
      </c>
      <c r="G42" s="15">
        <v>0</v>
      </c>
      <c r="H42" s="15">
        <v>0</v>
      </c>
      <c r="I42" s="15">
        <v>0</v>
      </c>
      <c r="J42" s="15">
        <v>0</v>
      </c>
      <c r="K42" s="15">
        <v>0</v>
      </c>
      <c r="L42" s="15">
        <v>0</v>
      </c>
      <c r="M42" s="15">
        <v>0</v>
      </c>
      <c r="N42" s="15">
        <v>0</v>
      </c>
      <c r="O42" s="15">
        <v>0</v>
      </c>
    </row>
    <row r="43" spans="1:15" x14ac:dyDescent="0.2">
      <c r="A43" s="41" t="s">
        <v>230</v>
      </c>
      <c r="B43" s="37" t="s">
        <v>231</v>
      </c>
      <c r="C43" s="19">
        <v>0</v>
      </c>
      <c r="D43" s="19">
        <v>0</v>
      </c>
      <c r="E43" s="19">
        <v>0</v>
      </c>
      <c r="F43" s="19">
        <v>0</v>
      </c>
      <c r="G43" s="19">
        <v>0</v>
      </c>
      <c r="H43" s="19">
        <v>0</v>
      </c>
      <c r="I43" s="19">
        <v>0</v>
      </c>
      <c r="J43" s="19">
        <v>0</v>
      </c>
      <c r="K43" s="19">
        <v>0</v>
      </c>
      <c r="L43" s="19">
        <v>0</v>
      </c>
      <c r="M43" s="19">
        <v>0</v>
      </c>
      <c r="N43" s="19">
        <v>0</v>
      </c>
      <c r="O43" s="19">
        <v>0</v>
      </c>
    </row>
    <row r="44" spans="1:15" x14ac:dyDescent="0.2">
      <c r="A44" s="40" t="s">
        <v>234</v>
      </c>
      <c r="B44" s="35" t="s">
        <v>235</v>
      </c>
      <c r="C44" s="15">
        <v>0</v>
      </c>
      <c r="D44" s="15">
        <v>0</v>
      </c>
      <c r="E44" s="15">
        <v>0</v>
      </c>
      <c r="F44" s="15">
        <v>0</v>
      </c>
      <c r="G44" s="15">
        <v>0</v>
      </c>
      <c r="H44" s="15">
        <v>0</v>
      </c>
      <c r="I44" s="15">
        <v>0</v>
      </c>
      <c r="J44" s="15">
        <v>0</v>
      </c>
      <c r="K44" s="15">
        <v>0</v>
      </c>
      <c r="L44" s="15">
        <v>0</v>
      </c>
      <c r="M44" s="15">
        <v>0</v>
      </c>
      <c r="N44" s="15">
        <v>0</v>
      </c>
      <c r="O44" s="15">
        <v>0</v>
      </c>
    </row>
    <row r="45" spans="1:15" x14ac:dyDescent="0.2">
      <c r="A45" s="41" t="s">
        <v>238</v>
      </c>
      <c r="B45" s="37" t="s">
        <v>239</v>
      </c>
      <c r="C45" s="19">
        <v>0</v>
      </c>
      <c r="D45" s="19">
        <v>0</v>
      </c>
      <c r="E45" s="19">
        <v>0</v>
      </c>
      <c r="F45" s="19">
        <v>0</v>
      </c>
      <c r="G45" s="19">
        <v>1</v>
      </c>
      <c r="H45" s="19">
        <v>1</v>
      </c>
      <c r="I45" s="19">
        <v>0</v>
      </c>
      <c r="J45" s="19">
        <v>0</v>
      </c>
      <c r="K45" s="19">
        <v>0</v>
      </c>
      <c r="L45" s="19">
        <v>0</v>
      </c>
      <c r="M45" s="19">
        <v>0</v>
      </c>
      <c r="N45" s="19">
        <v>0</v>
      </c>
      <c r="O45" s="19">
        <v>0</v>
      </c>
    </row>
    <row r="46" spans="1:15" x14ac:dyDescent="0.2">
      <c r="A46" s="40" t="s">
        <v>242</v>
      </c>
      <c r="B46" s="35" t="s">
        <v>243</v>
      </c>
      <c r="C46" s="15">
        <v>0</v>
      </c>
      <c r="D46" s="15">
        <v>0</v>
      </c>
      <c r="E46" s="15">
        <v>0</v>
      </c>
      <c r="F46" s="15">
        <v>0</v>
      </c>
      <c r="G46" s="15">
        <v>0</v>
      </c>
      <c r="H46" s="15">
        <v>0</v>
      </c>
      <c r="I46" s="15">
        <v>0</v>
      </c>
      <c r="J46" s="15">
        <v>0</v>
      </c>
      <c r="K46" s="15">
        <v>0</v>
      </c>
      <c r="L46" s="15">
        <v>0</v>
      </c>
      <c r="M46" s="15">
        <v>0</v>
      </c>
      <c r="N46" s="15">
        <v>0</v>
      </c>
      <c r="O46" s="15">
        <v>0</v>
      </c>
    </row>
    <row r="47" spans="1:15" x14ac:dyDescent="0.2">
      <c r="A47" s="41" t="s">
        <v>246</v>
      </c>
      <c r="B47" s="37" t="s">
        <v>247</v>
      </c>
      <c r="C47" s="19">
        <v>0</v>
      </c>
      <c r="D47" s="19">
        <v>0</v>
      </c>
      <c r="E47" s="19">
        <v>0</v>
      </c>
      <c r="F47" s="19">
        <v>0</v>
      </c>
      <c r="G47" s="19">
        <v>0</v>
      </c>
      <c r="H47" s="19">
        <v>0</v>
      </c>
      <c r="I47" s="19">
        <v>0</v>
      </c>
      <c r="J47" s="19">
        <v>0</v>
      </c>
      <c r="K47" s="19">
        <v>0</v>
      </c>
      <c r="L47" s="19">
        <v>0</v>
      </c>
      <c r="M47" s="19">
        <v>1</v>
      </c>
      <c r="N47" s="19">
        <v>0</v>
      </c>
      <c r="O47" s="19">
        <v>0</v>
      </c>
    </row>
    <row r="48" spans="1:15" x14ac:dyDescent="0.2">
      <c r="A48" s="40" t="s">
        <v>250</v>
      </c>
      <c r="B48" s="35" t="s">
        <v>251</v>
      </c>
      <c r="C48" s="15">
        <v>0</v>
      </c>
      <c r="D48" s="15">
        <v>0</v>
      </c>
      <c r="E48" s="15">
        <v>0</v>
      </c>
      <c r="F48" s="15">
        <v>0</v>
      </c>
      <c r="G48" s="15">
        <v>0</v>
      </c>
      <c r="H48" s="15">
        <v>0</v>
      </c>
      <c r="I48" s="15">
        <v>0</v>
      </c>
      <c r="J48" s="15">
        <v>0</v>
      </c>
      <c r="K48" s="15">
        <v>0</v>
      </c>
      <c r="L48" s="15">
        <v>0</v>
      </c>
      <c r="M48" s="15">
        <v>0</v>
      </c>
      <c r="N48" s="15">
        <v>0</v>
      </c>
      <c r="O48" s="15">
        <v>0</v>
      </c>
    </row>
    <row r="49" spans="1:15" x14ac:dyDescent="0.2">
      <c r="A49" s="41" t="s">
        <v>254</v>
      </c>
      <c r="B49" s="37" t="s">
        <v>255</v>
      </c>
      <c r="C49" s="19">
        <v>0</v>
      </c>
      <c r="D49" s="19">
        <v>0</v>
      </c>
      <c r="E49" s="19">
        <v>0</v>
      </c>
      <c r="F49" s="19">
        <v>0</v>
      </c>
      <c r="G49" s="19">
        <v>0</v>
      </c>
      <c r="H49" s="19">
        <v>0</v>
      </c>
      <c r="I49" s="19">
        <v>0</v>
      </c>
      <c r="J49" s="19">
        <v>0</v>
      </c>
      <c r="K49" s="19">
        <v>0</v>
      </c>
      <c r="L49" s="19">
        <v>0</v>
      </c>
      <c r="M49" s="19">
        <v>0</v>
      </c>
      <c r="N49" s="19">
        <v>0</v>
      </c>
      <c r="O49" s="19">
        <v>0</v>
      </c>
    </row>
    <row r="50" spans="1:15" x14ac:dyDescent="0.2">
      <c r="A50" s="40" t="s">
        <v>258</v>
      </c>
      <c r="B50" s="35" t="s">
        <v>259</v>
      </c>
      <c r="C50" s="15">
        <v>0</v>
      </c>
      <c r="D50" s="15">
        <v>0</v>
      </c>
      <c r="E50" s="15">
        <v>0</v>
      </c>
      <c r="F50" s="15">
        <v>0</v>
      </c>
      <c r="G50" s="15">
        <v>0</v>
      </c>
      <c r="H50" s="15">
        <v>0</v>
      </c>
      <c r="I50" s="15">
        <v>0</v>
      </c>
      <c r="J50" s="15">
        <v>0</v>
      </c>
      <c r="K50" s="15">
        <v>0</v>
      </c>
      <c r="L50" s="15">
        <v>0</v>
      </c>
      <c r="M50" s="15">
        <v>0</v>
      </c>
      <c r="N50" s="15">
        <v>0</v>
      </c>
      <c r="O50" s="15">
        <v>0</v>
      </c>
    </row>
    <row r="51" spans="1:15" x14ac:dyDescent="0.2">
      <c r="A51" s="41" t="s">
        <v>262</v>
      </c>
      <c r="B51" s="37" t="s">
        <v>263</v>
      </c>
      <c r="C51" s="19">
        <v>0</v>
      </c>
      <c r="D51" s="19">
        <v>0</v>
      </c>
      <c r="E51" s="19">
        <v>0</v>
      </c>
      <c r="F51" s="19">
        <v>0</v>
      </c>
      <c r="G51" s="19">
        <v>0</v>
      </c>
      <c r="H51" s="19">
        <v>0</v>
      </c>
      <c r="I51" s="19">
        <v>0</v>
      </c>
      <c r="J51" s="19">
        <v>0</v>
      </c>
      <c r="K51" s="19">
        <v>0</v>
      </c>
      <c r="L51" s="19">
        <v>0</v>
      </c>
      <c r="M51" s="19">
        <v>0</v>
      </c>
      <c r="N51" s="19">
        <v>0</v>
      </c>
      <c r="O51" s="19">
        <v>0</v>
      </c>
    </row>
    <row r="52" spans="1:15" x14ac:dyDescent="0.2">
      <c r="A52" s="40" t="s">
        <v>266</v>
      </c>
      <c r="B52" s="35" t="s">
        <v>267</v>
      </c>
      <c r="C52" s="15">
        <v>0</v>
      </c>
      <c r="D52" s="15">
        <v>0</v>
      </c>
      <c r="E52" s="15">
        <v>0</v>
      </c>
      <c r="F52" s="15">
        <v>0</v>
      </c>
      <c r="G52" s="15">
        <v>0</v>
      </c>
      <c r="H52" s="15">
        <v>0</v>
      </c>
      <c r="I52" s="15">
        <v>0</v>
      </c>
      <c r="J52" s="15">
        <v>0</v>
      </c>
      <c r="K52" s="15">
        <v>0</v>
      </c>
      <c r="L52" s="15">
        <v>0</v>
      </c>
      <c r="M52" s="15">
        <v>0</v>
      </c>
      <c r="N52" s="15">
        <v>0</v>
      </c>
      <c r="O52" s="15">
        <v>0</v>
      </c>
    </row>
    <row r="53" spans="1:15" x14ac:dyDescent="0.2">
      <c r="A53" s="41" t="s">
        <v>270</v>
      </c>
      <c r="B53" s="37" t="s">
        <v>271</v>
      </c>
      <c r="C53" s="19">
        <v>0</v>
      </c>
      <c r="D53" s="19">
        <v>0</v>
      </c>
      <c r="E53" s="19">
        <v>0</v>
      </c>
      <c r="F53" s="19">
        <v>0</v>
      </c>
      <c r="G53" s="19">
        <v>0</v>
      </c>
      <c r="H53" s="19">
        <v>0</v>
      </c>
      <c r="I53" s="19">
        <v>0</v>
      </c>
      <c r="J53" s="19">
        <v>0</v>
      </c>
      <c r="K53" s="19">
        <v>0</v>
      </c>
      <c r="L53" s="19">
        <v>0</v>
      </c>
      <c r="M53" s="19">
        <v>0</v>
      </c>
      <c r="N53" s="19">
        <v>0</v>
      </c>
      <c r="O53" s="19">
        <v>0</v>
      </c>
    </row>
    <row r="54" spans="1:15" x14ac:dyDescent="0.2">
      <c r="A54" s="40" t="s">
        <v>274</v>
      </c>
      <c r="B54" s="35" t="s">
        <v>275</v>
      </c>
      <c r="C54" s="15">
        <v>0</v>
      </c>
      <c r="D54" s="15">
        <v>0</v>
      </c>
      <c r="E54" s="15">
        <v>0</v>
      </c>
      <c r="F54" s="15">
        <v>0</v>
      </c>
      <c r="G54" s="15">
        <v>0</v>
      </c>
      <c r="H54" s="15">
        <v>0</v>
      </c>
      <c r="I54" s="15">
        <v>0</v>
      </c>
      <c r="J54" s="15">
        <v>0</v>
      </c>
      <c r="K54" s="15">
        <v>0</v>
      </c>
      <c r="L54" s="15">
        <v>0</v>
      </c>
      <c r="M54" s="15">
        <v>0</v>
      </c>
      <c r="N54" s="15">
        <v>0</v>
      </c>
      <c r="O54" s="15">
        <v>0</v>
      </c>
    </row>
    <row r="55" spans="1:15" x14ac:dyDescent="0.2">
      <c r="A55" s="41" t="s">
        <v>278</v>
      </c>
      <c r="B55" s="37" t="s">
        <v>279</v>
      </c>
      <c r="C55" s="19">
        <v>0</v>
      </c>
      <c r="D55" s="19">
        <v>0</v>
      </c>
      <c r="E55" s="19">
        <v>0</v>
      </c>
      <c r="F55" s="19">
        <v>0</v>
      </c>
      <c r="G55" s="19">
        <v>0</v>
      </c>
      <c r="H55" s="19">
        <v>0</v>
      </c>
      <c r="I55" s="19">
        <v>0</v>
      </c>
      <c r="J55" s="19">
        <v>0</v>
      </c>
      <c r="K55" s="19">
        <v>0</v>
      </c>
      <c r="L55" s="19">
        <v>0</v>
      </c>
      <c r="M55" s="19">
        <v>0</v>
      </c>
      <c r="N55" s="19">
        <v>0</v>
      </c>
      <c r="O55" s="19">
        <v>0</v>
      </c>
    </row>
    <row r="56" spans="1:15" x14ac:dyDescent="0.2">
      <c r="A56" s="40" t="s">
        <v>282</v>
      </c>
      <c r="B56" s="35" t="s">
        <v>283</v>
      </c>
      <c r="C56" s="15">
        <v>0</v>
      </c>
      <c r="D56" s="15">
        <v>0</v>
      </c>
      <c r="E56" s="15">
        <v>0</v>
      </c>
      <c r="F56" s="15">
        <v>0</v>
      </c>
      <c r="G56" s="15">
        <v>0</v>
      </c>
      <c r="H56" s="15">
        <v>0</v>
      </c>
      <c r="I56" s="15">
        <v>0</v>
      </c>
      <c r="J56" s="15">
        <v>0</v>
      </c>
      <c r="K56" s="15">
        <v>0</v>
      </c>
      <c r="L56" s="15">
        <v>0</v>
      </c>
      <c r="M56" s="15">
        <v>0</v>
      </c>
      <c r="N56" s="15">
        <v>0</v>
      </c>
      <c r="O56" s="15">
        <v>0</v>
      </c>
    </row>
    <row r="57" spans="1:15" x14ac:dyDescent="0.2">
      <c r="A57" s="41" t="s">
        <v>286</v>
      </c>
      <c r="B57" s="37" t="s">
        <v>287</v>
      </c>
      <c r="C57" s="19">
        <v>0</v>
      </c>
      <c r="D57" s="19">
        <v>0</v>
      </c>
      <c r="E57" s="19">
        <v>0</v>
      </c>
      <c r="F57" s="19">
        <v>0</v>
      </c>
      <c r="G57" s="19">
        <v>1</v>
      </c>
      <c r="H57" s="19">
        <v>1</v>
      </c>
      <c r="I57" s="19">
        <v>0</v>
      </c>
      <c r="J57" s="19">
        <v>0</v>
      </c>
      <c r="K57" s="19">
        <v>0</v>
      </c>
      <c r="L57" s="19">
        <v>0</v>
      </c>
      <c r="M57" s="19">
        <v>0</v>
      </c>
      <c r="N57" s="19">
        <v>0</v>
      </c>
      <c r="O57" s="19">
        <v>0</v>
      </c>
    </row>
    <row r="58" spans="1:15" x14ac:dyDescent="0.2">
      <c r="A58" s="40" t="s">
        <v>290</v>
      </c>
      <c r="B58" s="35" t="s">
        <v>291</v>
      </c>
      <c r="C58" s="15">
        <v>0</v>
      </c>
      <c r="D58" s="15">
        <v>0</v>
      </c>
      <c r="E58" s="15">
        <v>0</v>
      </c>
      <c r="F58" s="15">
        <v>0</v>
      </c>
      <c r="G58" s="15">
        <v>0</v>
      </c>
      <c r="H58" s="15">
        <v>0</v>
      </c>
      <c r="I58" s="15">
        <v>0</v>
      </c>
      <c r="J58" s="15">
        <v>0</v>
      </c>
      <c r="K58" s="15">
        <v>0</v>
      </c>
      <c r="L58" s="15">
        <v>0</v>
      </c>
      <c r="M58" s="15">
        <v>1</v>
      </c>
      <c r="N58" s="15">
        <v>0</v>
      </c>
      <c r="O58" s="15">
        <v>0</v>
      </c>
    </row>
    <row r="59" spans="1:15" x14ac:dyDescent="0.2">
      <c r="A59" s="41" t="s">
        <v>294</v>
      </c>
      <c r="B59" s="37" t="s">
        <v>295</v>
      </c>
      <c r="C59" s="19">
        <v>0</v>
      </c>
      <c r="D59" s="19">
        <v>0</v>
      </c>
      <c r="E59" s="19">
        <v>0</v>
      </c>
      <c r="F59" s="19">
        <v>0</v>
      </c>
      <c r="G59" s="19">
        <v>0</v>
      </c>
      <c r="H59" s="19">
        <v>0</v>
      </c>
      <c r="I59" s="19">
        <v>0</v>
      </c>
      <c r="J59" s="19">
        <v>0</v>
      </c>
      <c r="K59" s="19">
        <v>0</v>
      </c>
      <c r="L59" s="19">
        <v>0</v>
      </c>
      <c r="M59" s="19">
        <v>0</v>
      </c>
      <c r="N59" s="19">
        <v>0</v>
      </c>
      <c r="O59" s="19">
        <v>0</v>
      </c>
    </row>
    <row r="60" spans="1:15" x14ac:dyDescent="0.2">
      <c r="A60" s="40" t="s">
        <v>298</v>
      </c>
      <c r="B60" s="35" t="s">
        <v>299</v>
      </c>
      <c r="C60" s="15">
        <v>0</v>
      </c>
      <c r="D60" s="15">
        <v>0</v>
      </c>
      <c r="E60" s="15">
        <v>0</v>
      </c>
      <c r="F60" s="15">
        <v>0</v>
      </c>
      <c r="G60" s="15">
        <v>0</v>
      </c>
      <c r="H60" s="15">
        <v>0</v>
      </c>
      <c r="I60" s="15">
        <v>0</v>
      </c>
      <c r="J60" s="15">
        <v>0</v>
      </c>
      <c r="K60" s="15">
        <v>0</v>
      </c>
      <c r="L60" s="15">
        <v>0</v>
      </c>
      <c r="M60" s="15">
        <v>0</v>
      </c>
      <c r="N60" s="15">
        <v>0</v>
      </c>
      <c r="O60" s="15">
        <v>0</v>
      </c>
    </row>
    <row r="61" spans="1:15" x14ac:dyDescent="0.2">
      <c r="A61" s="41" t="s">
        <v>302</v>
      </c>
      <c r="B61" s="37" t="s">
        <v>303</v>
      </c>
      <c r="C61" s="19">
        <v>0</v>
      </c>
      <c r="D61" s="19">
        <v>0</v>
      </c>
      <c r="E61" s="19">
        <v>0</v>
      </c>
      <c r="F61" s="19">
        <v>0</v>
      </c>
      <c r="G61" s="19">
        <v>0</v>
      </c>
      <c r="H61" s="19">
        <v>0</v>
      </c>
      <c r="I61" s="19">
        <v>0</v>
      </c>
      <c r="J61" s="19">
        <v>0</v>
      </c>
      <c r="K61" s="19">
        <v>1</v>
      </c>
      <c r="L61" s="19">
        <v>0</v>
      </c>
      <c r="M61" s="19">
        <v>0</v>
      </c>
      <c r="N61" s="19">
        <v>0</v>
      </c>
      <c r="O61" s="19">
        <v>0</v>
      </c>
    </row>
    <row r="62" spans="1:15" x14ac:dyDescent="0.2">
      <c r="A62" s="40" t="s">
        <v>306</v>
      </c>
      <c r="B62" s="35" t="s">
        <v>307</v>
      </c>
      <c r="C62" s="15">
        <v>0</v>
      </c>
      <c r="D62" s="15">
        <v>0</v>
      </c>
      <c r="E62" s="15">
        <v>0</v>
      </c>
      <c r="F62" s="15">
        <v>0</v>
      </c>
      <c r="G62" s="15">
        <v>0</v>
      </c>
      <c r="H62" s="15">
        <v>0</v>
      </c>
      <c r="I62" s="15">
        <v>0</v>
      </c>
      <c r="J62" s="15">
        <v>0</v>
      </c>
      <c r="K62" s="15">
        <v>0</v>
      </c>
      <c r="L62" s="15">
        <v>0</v>
      </c>
      <c r="M62" s="15">
        <v>1</v>
      </c>
      <c r="N62" s="15">
        <v>0</v>
      </c>
      <c r="O62" s="15">
        <v>0</v>
      </c>
    </row>
    <row r="63" spans="1:15" x14ac:dyDescent="0.2">
      <c r="A63" s="41" t="s">
        <v>310</v>
      </c>
      <c r="B63" s="37" t="s">
        <v>311</v>
      </c>
      <c r="C63" s="19">
        <v>0</v>
      </c>
      <c r="D63" s="19">
        <v>0</v>
      </c>
      <c r="E63" s="19">
        <v>0</v>
      </c>
      <c r="F63" s="19">
        <v>0</v>
      </c>
      <c r="G63" s="19">
        <v>0</v>
      </c>
      <c r="H63" s="19">
        <v>0</v>
      </c>
      <c r="I63" s="19">
        <v>0</v>
      </c>
      <c r="J63" s="19">
        <v>0</v>
      </c>
      <c r="K63" s="19">
        <v>0</v>
      </c>
      <c r="L63" s="19">
        <v>0</v>
      </c>
      <c r="M63" s="19">
        <v>0</v>
      </c>
      <c r="N63" s="19">
        <v>0</v>
      </c>
      <c r="O63" s="19">
        <v>0</v>
      </c>
    </row>
    <row r="64" spans="1:15" x14ac:dyDescent="0.2">
      <c r="A64" s="40" t="s">
        <v>314</v>
      </c>
      <c r="B64" s="35" t="s">
        <v>315</v>
      </c>
      <c r="C64" s="15">
        <v>0</v>
      </c>
      <c r="D64" s="15">
        <v>0</v>
      </c>
      <c r="E64" s="15">
        <v>0</v>
      </c>
      <c r="F64" s="15">
        <v>0</v>
      </c>
      <c r="G64" s="15">
        <v>0</v>
      </c>
      <c r="H64" s="15">
        <v>0</v>
      </c>
      <c r="I64" s="15">
        <v>0</v>
      </c>
      <c r="J64" s="15">
        <v>0</v>
      </c>
      <c r="K64" s="15">
        <v>0</v>
      </c>
      <c r="L64" s="15">
        <v>0</v>
      </c>
      <c r="M64" s="15">
        <v>0</v>
      </c>
      <c r="N64" s="15">
        <v>0</v>
      </c>
      <c r="O64" s="15">
        <v>0</v>
      </c>
    </row>
    <row r="65" spans="1:15" x14ac:dyDescent="0.2">
      <c r="A65" s="41" t="s">
        <v>318</v>
      </c>
      <c r="B65" s="37" t="s">
        <v>319</v>
      </c>
      <c r="C65" s="19">
        <v>0</v>
      </c>
      <c r="D65" s="19">
        <v>0</v>
      </c>
      <c r="E65" s="19">
        <v>0</v>
      </c>
      <c r="F65" s="19">
        <v>0</v>
      </c>
      <c r="G65" s="19">
        <v>1</v>
      </c>
      <c r="H65" s="19">
        <v>1</v>
      </c>
      <c r="I65" s="19">
        <v>0</v>
      </c>
      <c r="J65" s="19">
        <v>0</v>
      </c>
      <c r="K65" s="19">
        <v>0</v>
      </c>
      <c r="L65" s="19">
        <v>0</v>
      </c>
      <c r="M65" s="19">
        <v>0</v>
      </c>
      <c r="N65" s="19">
        <v>0</v>
      </c>
      <c r="O65" s="19">
        <v>0</v>
      </c>
    </row>
    <row r="66" spans="1:15" x14ac:dyDescent="0.2">
      <c r="A66" s="40" t="s">
        <v>322</v>
      </c>
      <c r="B66" s="35" t="s">
        <v>323</v>
      </c>
      <c r="C66" s="15">
        <v>0</v>
      </c>
      <c r="D66" s="15">
        <v>0</v>
      </c>
      <c r="E66" s="15">
        <v>0</v>
      </c>
      <c r="F66" s="15">
        <v>0</v>
      </c>
      <c r="G66" s="15">
        <v>0</v>
      </c>
      <c r="H66" s="15">
        <v>0</v>
      </c>
      <c r="I66" s="15">
        <v>0</v>
      </c>
      <c r="J66" s="15">
        <v>0</v>
      </c>
      <c r="K66" s="15">
        <v>0</v>
      </c>
      <c r="L66" s="15">
        <v>0</v>
      </c>
      <c r="M66" s="15">
        <v>0</v>
      </c>
      <c r="N66" s="15">
        <v>0</v>
      </c>
      <c r="O66" s="15">
        <v>0</v>
      </c>
    </row>
    <row r="67" spans="1:15" x14ac:dyDescent="0.2">
      <c r="A67" s="41" t="s">
        <v>326</v>
      </c>
      <c r="B67" s="37" t="s">
        <v>327</v>
      </c>
      <c r="C67" s="19">
        <v>0</v>
      </c>
      <c r="D67" s="19">
        <v>0</v>
      </c>
      <c r="E67" s="19">
        <v>0</v>
      </c>
      <c r="F67" s="19">
        <v>0</v>
      </c>
      <c r="G67" s="19">
        <v>0</v>
      </c>
      <c r="H67" s="19">
        <v>0</v>
      </c>
      <c r="I67" s="19">
        <v>0</v>
      </c>
      <c r="J67" s="19">
        <v>0</v>
      </c>
      <c r="K67" s="19">
        <v>0</v>
      </c>
      <c r="L67" s="19">
        <v>0</v>
      </c>
      <c r="M67" s="19">
        <v>0</v>
      </c>
      <c r="N67" s="19">
        <v>0</v>
      </c>
      <c r="O67" s="19">
        <v>0</v>
      </c>
    </row>
    <row r="68" spans="1:15" x14ac:dyDescent="0.2">
      <c r="A68" s="40" t="s">
        <v>330</v>
      </c>
      <c r="B68" s="35" t="s">
        <v>331</v>
      </c>
      <c r="C68" s="15">
        <v>0</v>
      </c>
      <c r="D68" s="15">
        <v>0</v>
      </c>
      <c r="E68" s="15">
        <v>0</v>
      </c>
      <c r="F68" s="15">
        <v>0</v>
      </c>
      <c r="G68" s="15">
        <v>0</v>
      </c>
      <c r="H68" s="15">
        <v>0</v>
      </c>
      <c r="I68" s="15">
        <v>0</v>
      </c>
      <c r="J68" s="15">
        <v>0</v>
      </c>
      <c r="K68" s="15">
        <v>0</v>
      </c>
      <c r="L68" s="15">
        <v>0</v>
      </c>
      <c r="M68" s="15">
        <v>1</v>
      </c>
      <c r="N68" s="15">
        <v>0</v>
      </c>
      <c r="O68" s="15">
        <v>0</v>
      </c>
    </row>
    <row r="69" spans="1:15" x14ac:dyDescent="0.2">
      <c r="A69" s="41" t="s">
        <v>334</v>
      </c>
      <c r="B69" s="37" t="s">
        <v>335</v>
      </c>
      <c r="C69" s="19">
        <v>0</v>
      </c>
      <c r="D69" s="19">
        <v>0</v>
      </c>
      <c r="E69" s="19">
        <v>0</v>
      </c>
      <c r="F69" s="19">
        <v>0</v>
      </c>
      <c r="G69" s="19">
        <v>0</v>
      </c>
      <c r="H69" s="19">
        <v>0</v>
      </c>
      <c r="I69" s="19">
        <v>0</v>
      </c>
      <c r="J69" s="19">
        <v>0</v>
      </c>
      <c r="K69" s="19">
        <v>0</v>
      </c>
      <c r="L69" s="19">
        <v>0</v>
      </c>
      <c r="M69" s="19">
        <v>0</v>
      </c>
      <c r="N69" s="19">
        <v>0</v>
      </c>
      <c r="O69" s="19">
        <v>0</v>
      </c>
    </row>
    <row r="70" spans="1:15" x14ac:dyDescent="0.2">
      <c r="A70" s="40" t="s">
        <v>338</v>
      </c>
      <c r="B70" s="35" t="s">
        <v>339</v>
      </c>
      <c r="C70" s="15">
        <v>0</v>
      </c>
      <c r="D70" s="15">
        <v>0</v>
      </c>
      <c r="E70" s="15">
        <v>0</v>
      </c>
      <c r="F70" s="15">
        <v>0</v>
      </c>
      <c r="G70" s="15">
        <v>0</v>
      </c>
      <c r="H70" s="15">
        <v>0</v>
      </c>
      <c r="I70" s="15">
        <v>0</v>
      </c>
      <c r="J70" s="15">
        <v>0</v>
      </c>
      <c r="K70" s="15">
        <v>0</v>
      </c>
      <c r="L70" s="15">
        <v>0</v>
      </c>
      <c r="M70" s="15">
        <v>0</v>
      </c>
      <c r="N70" s="15">
        <v>0</v>
      </c>
      <c r="O70" s="15">
        <v>0</v>
      </c>
    </row>
    <row r="71" spans="1:15" x14ac:dyDescent="0.2">
      <c r="A71" s="41" t="s">
        <v>342</v>
      </c>
      <c r="B71" s="37" t="s">
        <v>343</v>
      </c>
      <c r="C71" s="19">
        <v>0</v>
      </c>
      <c r="D71" s="19">
        <v>0</v>
      </c>
      <c r="E71" s="19">
        <v>0</v>
      </c>
      <c r="F71" s="19">
        <v>0</v>
      </c>
      <c r="G71" s="19">
        <v>0</v>
      </c>
      <c r="H71" s="19">
        <v>0</v>
      </c>
      <c r="I71" s="19">
        <v>0</v>
      </c>
      <c r="J71" s="19">
        <v>0</v>
      </c>
      <c r="K71" s="19">
        <v>0</v>
      </c>
      <c r="L71" s="19">
        <v>0</v>
      </c>
      <c r="M71" s="19">
        <v>0</v>
      </c>
      <c r="N71" s="19">
        <v>0</v>
      </c>
      <c r="O71" s="19">
        <v>0</v>
      </c>
    </row>
    <row r="72" spans="1:15" x14ac:dyDescent="0.2">
      <c r="A72" s="40" t="s">
        <v>346</v>
      </c>
      <c r="B72" s="35" t="s">
        <v>347</v>
      </c>
      <c r="C72" s="15">
        <v>0</v>
      </c>
      <c r="D72" s="15">
        <v>0</v>
      </c>
      <c r="E72" s="15">
        <v>0</v>
      </c>
      <c r="F72" s="15">
        <v>0</v>
      </c>
      <c r="G72" s="15">
        <v>0</v>
      </c>
      <c r="H72" s="15">
        <v>0</v>
      </c>
      <c r="I72" s="15">
        <v>0</v>
      </c>
      <c r="J72" s="15">
        <v>0</v>
      </c>
      <c r="K72" s="15">
        <v>0</v>
      </c>
      <c r="L72" s="15">
        <v>0</v>
      </c>
      <c r="M72" s="15">
        <v>0</v>
      </c>
      <c r="N72" s="15">
        <v>0</v>
      </c>
      <c r="O72" s="15">
        <v>0</v>
      </c>
    </row>
    <row r="73" spans="1:15" x14ac:dyDescent="0.2">
      <c r="A73" s="41" t="s">
        <v>350</v>
      </c>
      <c r="B73" s="37" t="s">
        <v>351</v>
      </c>
      <c r="C73" s="19">
        <v>0</v>
      </c>
      <c r="D73" s="19">
        <v>0</v>
      </c>
      <c r="E73" s="19">
        <v>0</v>
      </c>
      <c r="F73" s="19">
        <v>0</v>
      </c>
      <c r="G73" s="19">
        <v>0</v>
      </c>
      <c r="H73" s="19">
        <v>0</v>
      </c>
      <c r="I73" s="19">
        <v>0</v>
      </c>
      <c r="J73" s="19">
        <v>0</v>
      </c>
      <c r="K73" s="19">
        <v>0</v>
      </c>
      <c r="L73" s="19">
        <v>0</v>
      </c>
      <c r="M73" s="19">
        <v>0</v>
      </c>
      <c r="N73" s="19">
        <v>0</v>
      </c>
      <c r="O73" s="19">
        <v>0</v>
      </c>
    </row>
    <row r="74" spans="1:15" x14ac:dyDescent="0.2">
      <c r="A74" s="40" t="s">
        <v>354</v>
      </c>
      <c r="B74" s="35" t="s">
        <v>355</v>
      </c>
      <c r="C74" s="15">
        <v>0</v>
      </c>
      <c r="D74" s="15">
        <v>0</v>
      </c>
      <c r="E74" s="15">
        <v>0</v>
      </c>
      <c r="F74" s="15">
        <v>0</v>
      </c>
      <c r="G74" s="15">
        <v>0</v>
      </c>
      <c r="H74" s="15">
        <v>0</v>
      </c>
      <c r="I74" s="15">
        <v>0</v>
      </c>
      <c r="J74" s="15">
        <v>0</v>
      </c>
      <c r="K74" s="15">
        <v>0</v>
      </c>
      <c r="L74" s="15">
        <v>0</v>
      </c>
      <c r="M74" s="15">
        <v>0</v>
      </c>
      <c r="N74" s="15">
        <v>0</v>
      </c>
      <c r="O74" s="15">
        <v>0</v>
      </c>
    </row>
    <row r="75" spans="1:15" x14ac:dyDescent="0.2">
      <c r="A75" s="41" t="s">
        <v>358</v>
      </c>
      <c r="B75" s="37" t="s">
        <v>359</v>
      </c>
      <c r="C75" s="19">
        <v>0</v>
      </c>
      <c r="D75" s="19">
        <v>0</v>
      </c>
      <c r="E75" s="19">
        <v>0</v>
      </c>
      <c r="F75" s="19">
        <v>0</v>
      </c>
      <c r="G75" s="19">
        <v>0</v>
      </c>
      <c r="H75" s="19">
        <v>0</v>
      </c>
      <c r="I75" s="19">
        <v>0</v>
      </c>
      <c r="J75" s="19">
        <v>0</v>
      </c>
      <c r="K75" s="19">
        <v>0</v>
      </c>
      <c r="L75" s="19">
        <v>0</v>
      </c>
      <c r="M75" s="19">
        <v>0</v>
      </c>
      <c r="N75" s="19">
        <v>0</v>
      </c>
      <c r="O75" s="19">
        <v>0</v>
      </c>
    </row>
    <row r="76" spans="1:15" x14ac:dyDescent="0.2">
      <c r="A76" s="40" t="s">
        <v>362</v>
      </c>
      <c r="B76" s="35" t="s">
        <v>363</v>
      </c>
      <c r="C76" s="15">
        <v>0</v>
      </c>
      <c r="D76" s="15">
        <v>0</v>
      </c>
      <c r="E76" s="15">
        <v>0</v>
      </c>
      <c r="F76" s="15">
        <v>0</v>
      </c>
      <c r="G76" s="15">
        <v>0</v>
      </c>
      <c r="H76" s="15">
        <v>0</v>
      </c>
      <c r="I76" s="15">
        <v>0</v>
      </c>
      <c r="J76" s="15">
        <v>0</v>
      </c>
      <c r="K76" s="15">
        <v>0</v>
      </c>
      <c r="L76" s="15">
        <v>0</v>
      </c>
      <c r="M76" s="15">
        <v>0</v>
      </c>
      <c r="N76" s="15">
        <v>0</v>
      </c>
      <c r="O76" s="15">
        <v>1</v>
      </c>
    </row>
    <row r="77" spans="1:15" x14ac:dyDescent="0.2">
      <c r="A77" s="41" t="s">
        <v>366</v>
      </c>
      <c r="B77" s="37" t="s">
        <v>367</v>
      </c>
      <c r="C77" s="19">
        <v>0</v>
      </c>
      <c r="D77" s="19">
        <v>0</v>
      </c>
      <c r="E77" s="19">
        <v>0</v>
      </c>
      <c r="F77" s="19">
        <v>0</v>
      </c>
      <c r="G77" s="19">
        <v>0</v>
      </c>
      <c r="H77" s="19">
        <v>0</v>
      </c>
      <c r="I77" s="19">
        <v>0</v>
      </c>
      <c r="J77" s="19">
        <v>0</v>
      </c>
      <c r="K77" s="19">
        <v>0</v>
      </c>
      <c r="L77" s="19">
        <v>0</v>
      </c>
      <c r="M77" s="19">
        <v>0</v>
      </c>
      <c r="N77" s="19">
        <v>0</v>
      </c>
      <c r="O77" s="19">
        <v>0</v>
      </c>
    </row>
    <row r="78" spans="1:15" x14ac:dyDescent="0.2">
      <c r="A78" s="40" t="s">
        <v>370</v>
      </c>
      <c r="B78" s="35" t="s">
        <v>371</v>
      </c>
      <c r="C78" s="15">
        <v>0</v>
      </c>
      <c r="D78" s="15">
        <v>0</v>
      </c>
      <c r="E78" s="15">
        <v>0</v>
      </c>
      <c r="F78" s="15">
        <v>0</v>
      </c>
      <c r="G78" s="15">
        <v>0</v>
      </c>
      <c r="H78" s="15">
        <v>0</v>
      </c>
      <c r="I78" s="15">
        <v>0</v>
      </c>
      <c r="J78" s="15">
        <v>0</v>
      </c>
      <c r="K78" s="15">
        <v>0</v>
      </c>
      <c r="L78" s="15">
        <v>0</v>
      </c>
      <c r="M78" s="15">
        <v>0</v>
      </c>
      <c r="N78" s="15">
        <v>0</v>
      </c>
      <c r="O78" s="15">
        <v>0</v>
      </c>
    </row>
    <row r="79" spans="1:15" x14ac:dyDescent="0.2">
      <c r="A79" s="41" t="s">
        <v>374</v>
      </c>
      <c r="B79" s="37" t="s">
        <v>375</v>
      </c>
      <c r="C79" s="19">
        <v>0</v>
      </c>
      <c r="D79" s="19">
        <v>0</v>
      </c>
      <c r="E79" s="19">
        <v>0</v>
      </c>
      <c r="F79" s="19">
        <v>0</v>
      </c>
      <c r="G79" s="19">
        <v>0</v>
      </c>
      <c r="H79" s="19">
        <v>0</v>
      </c>
      <c r="I79" s="19">
        <v>0</v>
      </c>
      <c r="J79" s="19">
        <v>0</v>
      </c>
      <c r="K79" s="19">
        <v>0</v>
      </c>
      <c r="L79" s="19">
        <v>0</v>
      </c>
      <c r="M79" s="19">
        <v>0</v>
      </c>
      <c r="N79" s="19">
        <v>0</v>
      </c>
      <c r="O79" s="19">
        <v>0</v>
      </c>
    </row>
    <row r="80" spans="1:15" x14ac:dyDescent="0.2">
      <c r="A80" s="40" t="s">
        <v>378</v>
      </c>
      <c r="B80" s="35" t="s">
        <v>379</v>
      </c>
      <c r="C80" s="15">
        <v>0</v>
      </c>
      <c r="D80" s="15">
        <v>0</v>
      </c>
      <c r="E80" s="15">
        <v>0</v>
      </c>
      <c r="F80" s="15">
        <v>0</v>
      </c>
      <c r="G80" s="15">
        <v>0</v>
      </c>
      <c r="H80" s="15">
        <v>0</v>
      </c>
      <c r="I80" s="15">
        <v>0</v>
      </c>
      <c r="J80" s="15">
        <v>0</v>
      </c>
      <c r="K80" s="15">
        <v>0</v>
      </c>
      <c r="L80" s="15">
        <v>0</v>
      </c>
      <c r="M80" s="15">
        <v>0</v>
      </c>
      <c r="N80" s="15">
        <v>0</v>
      </c>
      <c r="O80" s="15">
        <v>0</v>
      </c>
    </row>
    <row r="81" spans="1:15" x14ac:dyDescent="0.2">
      <c r="A81" s="41" t="s">
        <v>382</v>
      </c>
      <c r="B81" s="37" t="s">
        <v>383</v>
      </c>
      <c r="C81" s="19">
        <v>0</v>
      </c>
      <c r="D81" s="19">
        <v>0</v>
      </c>
      <c r="E81" s="19">
        <v>0</v>
      </c>
      <c r="F81" s="19">
        <v>0</v>
      </c>
      <c r="G81" s="19">
        <v>0</v>
      </c>
      <c r="H81" s="19">
        <v>0</v>
      </c>
      <c r="I81" s="19">
        <v>0</v>
      </c>
      <c r="J81" s="19">
        <v>0</v>
      </c>
      <c r="K81" s="19">
        <v>0</v>
      </c>
      <c r="L81" s="19">
        <v>0</v>
      </c>
      <c r="M81" s="19">
        <v>0</v>
      </c>
      <c r="N81" s="19">
        <v>0</v>
      </c>
      <c r="O81" s="19">
        <v>0</v>
      </c>
    </row>
    <row r="82" spans="1:15" x14ac:dyDescent="0.2">
      <c r="A82" s="40" t="s">
        <v>386</v>
      </c>
      <c r="B82" s="35" t="s">
        <v>387</v>
      </c>
      <c r="C82" s="15">
        <v>0</v>
      </c>
      <c r="D82" s="15">
        <v>0</v>
      </c>
      <c r="E82" s="15">
        <v>0</v>
      </c>
      <c r="F82" s="15">
        <v>0</v>
      </c>
      <c r="G82" s="15">
        <v>0</v>
      </c>
      <c r="H82" s="15">
        <v>0</v>
      </c>
      <c r="I82" s="15">
        <v>0</v>
      </c>
      <c r="J82" s="15">
        <v>0</v>
      </c>
      <c r="K82" s="15">
        <v>0</v>
      </c>
      <c r="L82" s="15">
        <v>0</v>
      </c>
      <c r="M82" s="15">
        <v>0</v>
      </c>
      <c r="N82" s="15">
        <v>0</v>
      </c>
      <c r="O82" s="15">
        <v>0</v>
      </c>
    </row>
    <row r="83" spans="1:15" x14ac:dyDescent="0.2">
      <c r="A83" s="41" t="s">
        <v>390</v>
      </c>
      <c r="B83" s="37" t="s">
        <v>391</v>
      </c>
      <c r="C83" s="19">
        <v>0</v>
      </c>
      <c r="D83" s="19">
        <v>0</v>
      </c>
      <c r="E83" s="19">
        <v>0</v>
      </c>
      <c r="F83" s="19">
        <v>0</v>
      </c>
      <c r="G83" s="19">
        <v>0</v>
      </c>
      <c r="H83" s="19">
        <v>0</v>
      </c>
      <c r="I83" s="19">
        <v>0</v>
      </c>
      <c r="J83" s="19">
        <v>0</v>
      </c>
      <c r="K83" s="19">
        <v>0</v>
      </c>
      <c r="L83" s="19">
        <v>0</v>
      </c>
      <c r="M83" s="19">
        <v>0</v>
      </c>
      <c r="N83" s="19">
        <v>0</v>
      </c>
      <c r="O83" s="19">
        <v>0</v>
      </c>
    </row>
    <row r="84" spans="1:15" x14ac:dyDescent="0.2">
      <c r="A84" s="40" t="s">
        <v>394</v>
      </c>
      <c r="B84" s="35" t="s">
        <v>395</v>
      </c>
      <c r="C84" s="15">
        <v>0</v>
      </c>
      <c r="D84" s="15">
        <v>0</v>
      </c>
      <c r="E84" s="15">
        <v>0</v>
      </c>
      <c r="F84" s="15">
        <v>0</v>
      </c>
      <c r="G84" s="15">
        <v>0</v>
      </c>
      <c r="H84" s="15">
        <v>0</v>
      </c>
      <c r="I84" s="15">
        <v>0</v>
      </c>
      <c r="J84" s="15">
        <v>0</v>
      </c>
      <c r="K84" s="15">
        <v>0</v>
      </c>
      <c r="L84" s="15">
        <v>0</v>
      </c>
      <c r="M84" s="15">
        <v>0</v>
      </c>
      <c r="N84" s="15">
        <v>0</v>
      </c>
      <c r="O84" s="15">
        <v>0</v>
      </c>
    </row>
    <row r="85" spans="1:15" x14ac:dyDescent="0.2">
      <c r="A85" s="41" t="s">
        <v>398</v>
      </c>
      <c r="B85" s="37" t="s">
        <v>399</v>
      </c>
      <c r="C85" s="19">
        <v>0</v>
      </c>
      <c r="D85" s="19">
        <v>0</v>
      </c>
      <c r="E85" s="19">
        <v>0</v>
      </c>
      <c r="F85" s="19">
        <v>0</v>
      </c>
      <c r="G85" s="19">
        <v>0</v>
      </c>
      <c r="H85" s="19">
        <v>0</v>
      </c>
      <c r="I85" s="19">
        <v>0</v>
      </c>
      <c r="J85" s="19">
        <v>0</v>
      </c>
      <c r="K85" s="19">
        <v>0</v>
      </c>
      <c r="L85" s="19">
        <v>0</v>
      </c>
      <c r="M85" s="19">
        <v>0</v>
      </c>
      <c r="N85" s="19">
        <v>0</v>
      </c>
      <c r="O85" s="19">
        <v>0</v>
      </c>
    </row>
    <row r="86" spans="1:15" x14ac:dyDescent="0.2">
      <c r="A86" s="40" t="s">
        <v>402</v>
      </c>
      <c r="B86" s="35" t="s">
        <v>403</v>
      </c>
      <c r="C86" s="15">
        <v>0</v>
      </c>
      <c r="D86" s="15">
        <v>0</v>
      </c>
      <c r="E86" s="15">
        <v>0</v>
      </c>
      <c r="F86" s="15">
        <v>0</v>
      </c>
      <c r="G86" s="15">
        <v>0</v>
      </c>
      <c r="H86" s="15">
        <v>0</v>
      </c>
      <c r="I86" s="15">
        <v>0</v>
      </c>
      <c r="J86" s="15">
        <v>0</v>
      </c>
      <c r="K86" s="15">
        <v>0</v>
      </c>
      <c r="L86" s="15">
        <v>0</v>
      </c>
      <c r="M86" s="15">
        <v>0</v>
      </c>
      <c r="N86" s="15">
        <v>0</v>
      </c>
      <c r="O86" s="15">
        <v>0</v>
      </c>
    </row>
    <row r="87" spans="1:15" x14ac:dyDescent="0.2">
      <c r="A87" s="41" t="s">
        <v>406</v>
      </c>
      <c r="B87" s="37" t="s">
        <v>407</v>
      </c>
      <c r="C87" s="19">
        <v>0</v>
      </c>
      <c r="D87" s="19">
        <v>0</v>
      </c>
      <c r="E87" s="19">
        <v>0</v>
      </c>
      <c r="F87" s="19">
        <v>0</v>
      </c>
      <c r="G87" s="19">
        <v>0</v>
      </c>
      <c r="H87" s="19">
        <v>0</v>
      </c>
      <c r="I87" s="19">
        <v>0</v>
      </c>
      <c r="J87" s="19">
        <v>0</v>
      </c>
      <c r="K87" s="19">
        <v>0</v>
      </c>
      <c r="L87" s="19">
        <v>0</v>
      </c>
      <c r="M87" s="19">
        <v>0</v>
      </c>
      <c r="N87" s="19">
        <v>0</v>
      </c>
      <c r="O87" s="19">
        <v>0</v>
      </c>
    </row>
    <row r="88" spans="1:15" x14ac:dyDescent="0.2">
      <c r="A88" s="40" t="s">
        <v>410</v>
      </c>
      <c r="B88" s="35" t="s">
        <v>411</v>
      </c>
      <c r="C88" s="15">
        <v>0</v>
      </c>
      <c r="D88" s="15">
        <v>0</v>
      </c>
      <c r="E88" s="15">
        <v>0</v>
      </c>
      <c r="F88" s="15">
        <v>0</v>
      </c>
      <c r="G88" s="15">
        <v>0</v>
      </c>
      <c r="H88" s="15">
        <v>0</v>
      </c>
      <c r="I88" s="15">
        <v>0</v>
      </c>
      <c r="J88" s="15">
        <v>0</v>
      </c>
      <c r="K88" s="15">
        <v>0</v>
      </c>
      <c r="L88" s="15">
        <v>0</v>
      </c>
      <c r="M88" s="15">
        <v>0</v>
      </c>
      <c r="N88" s="15">
        <v>0</v>
      </c>
      <c r="O88" s="15">
        <v>0</v>
      </c>
    </row>
    <row r="89" spans="1:15" x14ac:dyDescent="0.2">
      <c r="A89" s="41" t="s">
        <v>414</v>
      </c>
      <c r="B89" s="37" t="s">
        <v>415</v>
      </c>
      <c r="C89" s="19">
        <v>0</v>
      </c>
      <c r="D89" s="19">
        <v>0</v>
      </c>
      <c r="E89" s="19">
        <v>0</v>
      </c>
      <c r="F89" s="19">
        <v>0</v>
      </c>
      <c r="G89" s="19">
        <v>0</v>
      </c>
      <c r="H89" s="19">
        <v>0</v>
      </c>
      <c r="I89" s="19">
        <v>0</v>
      </c>
      <c r="J89" s="19">
        <v>0</v>
      </c>
      <c r="K89" s="19">
        <v>0</v>
      </c>
      <c r="L89" s="19">
        <v>0</v>
      </c>
      <c r="M89" s="19">
        <v>0</v>
      </c>
      <c r="N89" s="19">
        <v>0</v>
      </c>
      <c r="O89" s="19">
        <v>0</v>
      </c>
    </row>
    <row r="90" spans="1:15" x14ac:dyDescent="0.2">
      <c r="A90" s="40" t="s">
        <v>418</v>
      </c>
      <c r="B90" s="35" t="s">
        <v>419</v>
      </c>
      <c r="C90" s="15">
        <v>0</v>
      </c>
      <c r="D90" s="15">
        <v>0</v>
      </c>
      <c r="E90" s="15">
        <v>0</v>
      </c>
      <c r="F90" s="15">
        <v>0</v>
      </c>
      <c r="G90" s="15">
        <v>0</v>
      </c>
      <c r="H90" s="15">
        <v>0</v>
      </c>
      <c r="I90" s="15">
        <v>0</v>
      </c>
      <c r="J90" s="15">
        <v>0</v>
      </c>
      <c r="K90" s="15">
        <v>0</v>
      </c>
      <c r="L90" s="15">
        <v>0</v>
      </c>
      <c r="M90" s="15">
        <v>0</v>
      </c>
      <c r="N90" s="15">
        <v>0</v>
      </c>
      <c r="O90" s="15">
        <v>0</v>
      </c>
    </row>
    <row r="91" spans="1:15" x14ac:dyDescent="0.2">
      <c r="A91" s="41" t="s">
        <v>422</v>
      </c>
      <c r="B91" s="37" t="s">
        <v>423</v>
      </c>
      <c r="C91" s="19">
        <v>0</v>
      </c>
      <c r="D91" s="19">
        <v>0</v>
      </c>
      <c r="E91" s="19">
        <v>0</v>
      </c>
      <c r="F91" s="19">
        <v>0</v>
      </c>
      <c r="G91" s="19">
        <v>0</v>
      </c>
      <c r="H91" s="19">
        <v>0</v>
      </c>
      <c r="I91" s="19">
        <v>0</v>
      </c>
      <c r="J91" s="19">
        <v>0</v>
      </c>
      <c r="K91" s="19">
        <v>0</v>
      </c>
      <c r="L91" s="19">
        <v>0</v>
      </c>
      <c r="M91" s="19">
        <v>1</v>
      </c>
      <c r="N91" s="19">
        <v>0</v>
      </c>
      <c r="O91" s="19">
        <v>0</v>
      </c>
    </row>
    <row r="92" spans="1:15" x14ac:dyDescent="0.2">
      <c r="A92" s="40" t="s">
        <v>426</v>
      </c>
      <c r="B92" s="35" t="s">
        <v>427</v>
      </c>
      <c r="C92" s="15">
        <v>0</v>
      </c>
      <c r="D92" s="15">
        <v>0</v>
      </c>
      <c r="E92" s="15">
        <v>0</v>
      </c>
      <c r="F92" s="15">
        <v>0</v>
      </c>
      <c r="G92" s="15">
        <v>0</v>
      </c>
      <c r="H92" s="15">
        <v>0</v>
      </c>
      <c r="I92" s="15">
        <v>0</v>
      </c>
      <c r="J92" s="15">
        <v>0</v>
      </c>
      <c r="K92" s="15">
        <v>0</v>
      </c>
      <c r="L92" s="15">
        <v>0</v>
      </c>
      <c r="M92" s="15">
        <v>0</v>
      </c>
      <c r="N92" s="15">
        <v>0</v>
      </c>
      <c r="O92" s="15">
        <v>0</v>
      </c>
    </row>
    <row r="93" spans="1:15" x14ac:dyDescent="0.2">
      <c r="A93" s="41" t="s">
        <v>430</v>
      </c>
      <c r="B93" s="37" t="s">
        <v>431</v>
      </c>
      <c r="C93" s="19">
        <v>0</v>
      </c>
      <c r="D93" s="19">
        <v>0</v>
      </c>
      <c r="E93" s="19">
        <v>0</v>
      </c>
      <c r="F93" s="19">
        <v>0</v>
      </c>
      <c r="G93" s="19">
        <v>0</v>
      </c>
      <c r="H93" s="19">
        <v>0</v>
      </c>
      <c r="I93" s="19">
        <v>0</v>
      </c>
      <c r="J93" s="19">
        <v>0</v>
      </c>
      <c r="K93" s="19">
        <v>0</v>
      </c>
      <c r="L93" s="19">
        <v>0</v>
      </c>
      <c r="M93" s="19">
        <v>0</v>
      </c>
      <c r="N93" s="19">
        <v>0</v>
      </c>
      <c r="O93" s="19">
        <v>1</v>
      </c>
    </row>
    <row r="94" spans="1:15" x14ac:dyDescent="0.2">
      <c r="A94" s="40" t="s">
        <v>434</v>
      </c>
      <c r="B94" s="35" t="s">
        <v>435</v>
      </c>
      <c r="C94" s="15">
        <v>0</v>
      </c>
      <c r="D94" s="15">
        <v>0</v>
      </c>
      <c r="E94" s="15">
        <v>0</v>
      </c>
      <c r="F94" s="15">
        <v>0</v>
      </c>
      <c r="G94" s="15">
        <v>0</v>
      </c>
      <c r="H94" s="15">
        <v>0</v>
      </c>
      <c r="I94" s="15">
        <v>0</v>
      </c>
      <c r="J94" s="15">
        <v>0</v>
      </c>
      <c r="K94" s="15">
        <v>0</v>
      </c>
      <c r="L94" s="15">
        <v>0</v>
      </c>
      <c r="M94" s="15">
        <v>1</v>
      </c>
      <c r="N94" s="15">
        <v>0</v>
      </c>
      <c r="O94" s="15">
        <v>0</v>
      </c>
    </row>
    <row r="95" spans="1:15" x14ac:dyDescent="0.2">
      <c r="A95" s="41" t="s">
        <v>438</v>
      </c>
      <c r="B95" s="37" t="s">
        <v>439</v>
      </c>
      <c r="C95" s="19">
        <v>0</v>
      </c>
      <c r="D95" s="19">
        <v>0</v>
      </c>
      <c r="E95" s="19">
        <v>0</v>
      </c>
      <c r="F95" s="19">
        <v>0</v>
      </c>
      <c r="G95" s="19">
        <v>0</v>
      </c>
      <c r="H95" s="19">
        <v>0</v>
      </c>
      <c r="I95" s="19">
        <v>0</v>
      </c>
      <c r="J95" s="19">
        <v>0</v>
      </c>
      <c r="K95" s="19">
        <v>0</v>
      </c>
      <c r="L95" s="19">
        <v>0</v>
      </c>
      <c r="M95" s="19">
        <v>0</v>
      </c>
      <c r="N95" s="19">
        <v>0</v>
      </c>
      <c r="O95" s="19">
        <v>0</v>
      </c>
    </row>
    <row r="96" spans="1:15" x14ac:dyDescent="0.2">
      <c r="A96" s="40" t="s">
        <v>442</v>
      </c>
      <c r="B96" s="35" t="s">
        <v>443</v>
      </c>
      <c r="C96" s="15">
        <v>0</v>
      </c>
      <c r="D96" s="15">
        <v>0</v>
      </c>
      <c r="E96" s="15">
        <v>0</v>
      </c>
      <c r="F96" s="15">
        <v>0</v>
      </c>
      <c r="G96" s="15">
        <v>0</v>
      </c>
      <c r="H96" s="15">
        <v>0</v>
      </c>
      <c r="I96" s="15">
        <v>0</v>
      </c>
      <c r="J96" s="15">
        <v>0</v>
      </c>
      <c r="K96" s="15">
        <v>0</v>
      </c>
      <c r="L96" s="15">
        <v>0</v>
      </c>
      <c r="M96" s="15">
        <v>0</v>
      </c>
      <c r="N96" s="15">
        <v>1</v>
      </c>
      <c r="O96" s="15">
        <v>0</v>
      </c>
    </row>
    <row r="97" spans="1:15" x14ac:dyDescent="0.2">
      <c r="A97" s="41" t="s">
        <v>446</v>
      </c>
      <c r="B97" s="37" t="s">
        <v>447</v>
      </c>
      <c r="C97" s="19">
        <v>0</v>
      </c>
      <c r="D97" s="19">
        <v>0</v>
      </c>
      <c r="E97" s="19">
        <v>0</v>
      </c>
      <c r="F97" s="19">
        <v>0</v>
      </c>
      <c r="G97" s="19">
        <v>0</v>
      </c>
      <c r="H97" s="19">
        <v>0</v>
      </c>
      <c r="I97" s="19">
        <v>0</v>
      </c>
      <c r="J97" s="19">
        <v>0</v>
      </c>
      <c r="K97" s="19">
        <v>0</v>
      </c>
      <c r="L97" s="19">
        <v>0</v>
      </c>
      <c r="M97" s="19">
        <v>0</v>
      </c>
      <c r="N97" s="19">
        <v>0</v>
      </c>
      <c r="O97" s="19">
        <v>0</v>
      </c>
    </row>
    <row r="98" spans="1:15" x14ac:dyDescent="0.2">
      <c r="A98" s="40" t="s">
        <v>450</v>
      </c>
      <c r="B98" s="35" t="s">
        <v>451</v>
      </c>
      <c r="C98" s="15">
        <v>0</v>
      </c>
      <c r="D98" s="15">
        <v>0</v>
      </c>
      <c r="E98" s="15">
        <v>0</v>
      </c>
      <c r="F98" s="15">
        <v>0</v>
      </c>
      <c r="G98" s="15">
        <v>0</v>
      </c>
      <c r="H98" s="15">
        <v>0</v>
      </c>
      <c r="I98" s="15">
        <v>0</v>
      </c>
      <c r="J98" s="15">
        <v>0</v>
      </c>
      <c r="K98" s="15">
        <v>0</v>
      </c>
      <c r="L98" s="15">
        <v>0</v>
      </c>
      <c r="M98" s="15">
        <v>1</v>
      </c>
      <c r="N98" s="15">
        <v>0</v>
      </c>
      <c r="O98" s="15">
        <v>0</v>
      </c>
    </row>
    <row r="99" spans="1:15" x14ac:dyDescent="0.2">
      <c r="A99" s="41" t="s">
        <v>454</v>
      </c>
      <c r="B99" s="37" t="s">
        <v>455</v>
      </c>
      <c r="C99" s="19">
        <v>0</v>
      </c>
      <c r="D99" s="19">
        <v>0</v>
      </c>
      <c r="E99" s="19">
        <v>0</v>
      </c>
      <c r="F99" s="19">
        <v>0</v>
      </c>
      <c r="G99" s="19">
        <v>0</v>
      </c>
      <c r="H99" s="19">
        <v>0</v>
      </c>
      <c r="I99" s="19">
        <v>0</v>
      </c>
      <c r="J99" s="19">
        <v>0</v>
      </c>
      <c r="K99" s="19">
        <v>0</v>
      </c>
      <c r="L99" s="19">
        <v>0</v>
      </c>
      <c r="M99" s="19">
        <v>0</v>
      </c>
      <c r="N99" s="19">
        <v>0</v>
      </c>
      <c r="O99" s="19">
        <v>0</v>
      </c>
    </row>
    <row r="100" spans="1:15" x14ac:dyDescent="0.2">
      <c r="A100" s="40" t="s">
        <v>458</v>
      </c>
      <c r="B100" s="35" t="s">
        <v>459</v>
      </c>
      <c r="C100" s="15">
        <v>0</v>
      </c>
      <c r="D100" s="15">
        <v>0</v>
      </c>
      <c r="E100" s="15">
        <v>0</v>
      </c>
      <c r="F100" s="15">
        <v>0</v>
      </c>
      <c r="G100" s="15">
        <v>0</v>
      </c>
      <c r="H100" s="15">
        <v>0</v>
      </c>
      <c r="I100" s="15">
        <v>0</v>
      </c>
      <c r="J100" s="15">
        <v>0</v>
      </c>
      <c r="K100" s="15">
        <v>0</v>
      </c>
      <c r="L100" s="15">
        <v>0</v>
      </c>
      <c r="M100" s="15">
        <v>0</v>
      </c>
      <c r="N100" s="15">
        <v>0</v>
      </c>
      <c r="O100" s="15">
        <v>0</v>
      </c>
    </row>
    <row r="101" spans="1:15" x14ac:dyDescent="0.2">
      <c r="A101" s="41" t="s">
        <v>462</v>
      </c>
      <c r="B101" s="37" t="s">
        <v>463</v>
      </c>
      <c r="C101" s="19">
        <v>0</v>
      </c>
      <c r="D101" s="19">
        <v>0</v>
      </c>
      <c r="E101" s="19">
        <v>0</v>
      </c>
      <c r="F101" s="19">
        <v>0</v>
      </c>
      <c r="G101" s="19">
        <v>0</v>
      </c>
      <c r="H101" s="19">
        <v>0</v>
      </c>
      <c r="I101" s="19">
        <v>0</v>
      </c>
      <c r="J101" s="19">
        <v>0</v>
      </c>
      <c r="K101" s="19">
        <v>0</v>
      </c>
      <c r="L101" s="19">
        <v>0</v>
      </c>
      <c r="M101" s="19">
        <v>0</v>
      </c>
      <c r="N101" s="19">
        <v>0</v>
      </c>
      <c r="O101" s="19">
        <v>0</v>
      </c>
    </row>
    <row r="102" spans="1:15" x14ac:dyDescent="0.2">
      <c r="A102" s="40" t="s">
        <v>466</v>
      </c>
      <c r="B102" s="35" t="s">
        <v>467</v>
      </c>
      <c r="C102" s="15">
        <v>0</v>
      </c>
      <c r="D102" s="15">
        <v>0</v>
      </c>
      <c r="E102" s="15">
        <v>0</v>
      </c>
      <c r="F102" s="15">
        <v>0</v>
      </c>
      <c r="G102" s="15">
        <v>1</v>
      </c>
      <c r="H102" s="15">
        <v>1</v>
      </c>
      <c r="I102" s="15">
        <v>0</v>
      </c>
      <c r="J102" s="15">
        <v>0</v>
      </c>
      <c r="K102" s="15">
        <v>0</v>
      </c>
      <c r="L102" s="15">
        <v>0</v>
      </c>
      <c r="M102" s="15">
        <v>0</v>
      </c>
      <c r="N102" s="15">
        <v>0</v>
      </c>
      <c r="O102" s="15">
        <v>0</v>
      </c>
    </row>
    <row r="103" spans="1:15" x14ac:dyDescent="0.2">
      <c r="A103" s="41" t="s">
        <v>470</v>
      </c>
      <c r="B103" s="37" t="s">
        <v>471</v>
      </c>
      <c r="C103" s="19">
        <v>0</v>
      </c>
      <c r="D103" s="19">
        <v>0</v>
      </c>
      <c r="E103" s="19">
        <v>0</v>
      </c>
      <c r="F103" s="19">
        <v>0</v>
      </c>
      <c r="G103" s="19">
        <v>0</v>
      </c>
      <c r="H103" s="19">
        <v>0</v>
      </c>
      <c r="I103" s="19">
        <v>0</v>
      </c>
      <c r="J103" s="19">
        <v>0</v>
      </c>
      <c r="K103" s="19">
        <v>0</v>
      </c>
      <c r="L103" s="19">
        <v>0</v>
      </c>
      <c r="M103" s="19">
        <v>0</v>
      </c>
      <c r="N103" s="19">
        <v>0</v>
      </c>
      <c r="O103" s="19">
        <v>0</v>
      </c>
    </row>
    <row r="104" spans="1:15" x14ac:dyDescent="0.2">
      <c r="A104" s="40" t="s">
        <v>474</v>
      </c>
      <c r="B104" s="35" t="s">
        <v>475</v>
      </c>
      <c r="C104" s="15">
        <v>0</v>
      </c>
      <c r="D104" s="15">
        <v>0</v>
      </c>
      <c r="E104" s="15">
        <v>0</v>
      </c>
      <c r="F104" s="15">
        <v>0</v>
      </c>
      <c r="G104" s="15">
        <v>0</v>
      </c>
      <c r="H104" s="15">
        <v>0</v>
      </c>
      <c r="I104" s="15">
        <v>0</v>
      </c>
      <c r="J104" s="15">
        <v>0</v>
      </c>
      <c r="K104" s="15">
        <v>0</v>
      </c>
      <c r="L104" s="15">
        <v>0</v>
      </c>
      <c r="M104" s="15">
        <v>0</v>
      </c>
      <c r="N104" s="15">
        <v>0</v>
      </c>
      <c r="O104" s="15">
        <v>0</v>
      </c>
    </row>
    <row r="105" spans="1:15" x14ac:dyDescent="0.2">
      <c r="A105" s="41" t="s">
        <v>478</v>
      </c>
      <c r="B105" s="37" t="s">
        <v>479</v>
      </c>
      <c r="C105" s="19">
        <v>0</v>
      </c>
      <c r="D105" s="19">
        <v>0</v>
      </c>
      <c r="E105" s="19">
        <v>0</v>
      </c>
      <c r="F105" s="19">
        <v>0</v>
      </c>
      <c r="G105" s="19">
        <v>0</v>
      </c>
      <c r="H105" s="19">
        <v>0</v>
      </c>
      <c r="I105" s="19">
        <v>0</v>
      </c>
      <c r="J105" s="19">
        <v>0</v>
      </c>
      <c r="K105" s="19">
        <v>0</v>
      </c>
      <c r="L105" s="19">
        <v>0</v>
      </c>
      <c r="M105" s="19">
        <v>0</v>
      </c>
      <c r="N105" s="19">
        <v>0</v>
      </c>
      <c r="O105" s="19">
        <v>0</v>
      </c>
    </row>
    <row r="106" spans="1:15" x14ac:dyDescent="0.2">
      <c r="A106" s="40" t="s">
        <v>482</v>
      </c>
      <c r="B106" s="35" t="s">
        <v>483</v>
      </c>
      <c r="C106" s="15">
        <v>0</v>
      </c>
      <c r="D106" s="15">
        <v>0</v>
      </c>
      <c r="E106" s="15">
        <v>0</v>
      </c>
      <c r="F106" s="15">
        <v>0</v>
      </c>
      <c r="G106" s="15">
        <v>0</v>
      </c>
      <c r="H106" s="15">
        <v>0</v>
      </c>
      <c r="I106" s="15">
        <v>0</v>
      </c>
      <c r="J106" s="15">
        <v>0</v>
      </c>
      <c r="K106" s="15">
        <v>0</v>
      </c>
      <c r="L106" s="15">
        <v>0</v>
      </c>
      <c r="M106" s="15">
        <v>1</v>
      </c>
      <c r="N106" s="15">
        <v>0</v>
      </c>
      <c r="O106" s="15">
        <v>0</v>
      </c>
    </row>
    <row r="107" spans="1:15" x14ac:dyDescent="0.2">
      <c r="A107" s="41" t="s">
        <v>486</v>
      </c>
      <c r="B107" s="37" t="s">
        <v>487</v>
      </c>
      <c r="C107" s="19">
        <v>0</v>
      </c>
      <c r="D107" s="19">
        <v>0</v>
      </c>
      <c r="E107" s="19">
        <v>0</v>
      </c>
      <c r="F107" s="19">
        <v>0</v>
      </c>
      <c r="G107" s="19">
        <v>0</v>
      </c>
      <c r="H107" s="19">
        <v>0</v>
      </c>
      <c r="I107" s="19">
        <v>0</v>
      </c>
      <c r="J107" s="19">
        <v>0</v>
      </c>
      <c r="K107" s="19">
        <v>0</v>
      </c>
      <c r="L107" s="19">
        <v>0</v>
      </c>
      <c r="M107" s="19">
        <v>0</v>
      </c>
      <c r="N107" s="19">
        <v>0</v>
      </c>
      <c r="O107" s="19">
        <v>0</v>
      </c>
    </row>
    <row r="108" spans="1:15" x14ac:dyDescent="0.2">
      <c r="A108" s="40" t="s">
        <v>490</v>
      </c>
      <c r="B108" s="35" t="s">
        <v>491</v>
      </c>
      <c r="C108" s="15">
        <v>0</v>
      </c>
      <c r="D108" s="15">
        <v>0</v>
      </c>
      <c r="E108" s="15">
        <v>0</v>
      </c>
      <c r="F108" s="15">
        <v>0</v>
      </c>
      <c r="G108" s="15">
        <v>0</v>
      </c>
      <c r="H108" s="15">
        <v>0</v>
      </c>
      <c r="I108" s="15">
        <v>0</v>
      </c>
      <c r="J108" s="15">
        <v>0</v>
      </c>
      <c r="K108" s="15">
        <v>0</v>
      </c>
      <c r="L108" s="15">
        <v>0</v>
      </c>
      <c r="M108" s="15">
        <v>0</v>
      </c>
      <c r="N108" s="15">
        <v>0</v>
      </c>
      <c r="O108" s="15">
        <v>0</v>
      </c>
    </row>
    <row r="109" spans="1:15" x14ac:dyDescent="0.2">
      <c r="A109" s="41" t="s">
        <v>494</v>
      </c>
      <c r="B109" s="37" t="s">
        <v>495</v>
      </c>
      <c r="C109" s="19">
        <v>0</v>
      </c>
      <c r="D109" s="19">
        <v>0</v>
      </c>
      <c r="E109" s="19">
        <v>0</v>
      </c>
      <c r="F109" s="19">
        <v>0</v>
      </c>
      <c r="G109" s="19">
        <v>0</v>
      </c>
      <c r="H109" s="19">
        <v>0</v>
      </c>
      <c r="I109" s="19">
        <v>0</v>
      </c>
      <c r="J109" s="19">
        <v>0</v>
      </c>
      <c r="K109" s="19">
        <v>0</v>
      </c>
      <c r="L109" s="19">
        <v>0</v>
      </c>
      <c r="M109" s="19">
        <v>0</v>
      </c>
      <c r="N109" s="19">
        <v>0</v>
      </c>
      <c r="O109" s="19">
        <v>0</v>
      </c>
    </row>
    <row r="110" spans="1:15" x14ac:dyDescent="0.2">
      <c r="A110" s="40" t="s">
        <v>498</v>
      </c>
      <c r="B110" s="35" t="s">
        <v>499</v>
      </c>
      <c r="C110" s="15">
        <v>0</v>
      </c>
      <c r="D110" s="15">
        <v>0</v>
      </c>
      <c r="E110" s="15">
        <v>0</v>
      </c>
      <c r="F110" s="15">
        <v>0</v>
      </c>
      <c r="G110" s="15">
        <v>0</v>
      </c>
      <c r="H110" s="15">
        <v>0</v>
      </c>
      <c r="I110" s="15">
        <v>0</v>
      </c>
      <c r="J110" s="15">
        <v>0</v>
      </c>
      <c r="K110" s="15">
        <v>0</v>
      </c>
      <c r="L110" s="15">
        <v>0</v>
      </c>
      <c r="M110" s="15">
        <v>0</v>
      </c>
      <c r="N110" s="15">
        <v>0</v>
      </c>
      <c r="O110" s="15">
        <v>0</v>
      </c>
    </row>
    <row r="111" spans="1:15" x14ac:dyDescent="0.2">
      <c r="A111" s="41" t="s">
        <v>502</v>
      </c>
      <c r="B111" s="37" t="s">
        <v>503</v>
      </c>
      <c r="C111" s="19">
        <v>1</v>
      </c>
      <c r="D111" s="19">
        <v>0</v>
      </c>
      <c r="E111" s="19">
        <v>0</v>
      </c>
      <c r="F111" s="19">
        <v>0</v>
      </c>
      <c r="G111" s="19">
        <v>0</v>
      </c>
      <c r="H111" s="19">
        <v>1</v>
      </c>
      <c r="I111" s="19">
        <v>1</v>
      </c>
      <c r="J111" s="19">
        <v>1</v>
      </c>
      <c r="K111" s="19">
        <v>1</v>
      </c>
      <c r="L111" s="19">
        <v>1</v>
      </c>
      <c r="M111" s="19">
        <v>0</v>
      </c>
      <c r="N111" s="19">
        <v>0</v>
      </c>
      <c r="O111" s="19">
        <v>0</v>
      </c>
    </row>
    <row r="112" spans="1:15" x14ac:dyDescent="0.2">
      <c r="A112" s="40" t="s">
        <v>506</v>
      </c>
      <c r="B112" s="35" t="s">
        <v>507</v>
      </c>
      <c r="C112" s="15">
        <v>0</v>
      </c>
      <c r="D112" s="15">
        <v>0</v>
      </c>
      <c r="E112" s="15">
        <v>0</v>
      </c>
      <c r="F112" s="15">
        <v>0</v>
      </c>
      <c r="G112" s="15">
        <v>1</v>
      </c>
      <c r="H112" s="15">
        <v>0</v>
      </c>
      <c r="I112" s="15">
        <v>0</v>
      </c>
      <c r="J112" s="15">
        <v>0</v>
      </c>
      <c r="K112" s="15">
        <v>0</v>
      </c>
      <c r="L112" s="15">
        <v>0</v>
      </c>
      <c r="M112" s="15">
        <v>0</v>
      </c>
      <c r="N112" s="15">
        <v>0</v>
      </c>
      <c r="O112" s="15">
        <v>0</v>
      </c>
    </row>
    <row r="113" spans="1:15" x14ac:dyDescent="0.2">
      <c r="A113" s="41" t="s">
        <v>510</v>
      </c>
      <c r="B113" s="37" t="s">
        <v>511</v>
      </c>
      <c r="C113" s="19">
        <v>0</v>
      </c>
      <c r="D113" s="19">
        <v>0</v>
      </c>
      <c r="E113" s="19">
        <v>0</v>
      </c>
      <c r="F113" s="19">
        <v>0</v>
      </c>
      <c r="G113" s="19">
        <v>0</v>
      </c>
      <c r="H113" s="19">
        <v>0</v>
      </c>
      <c r="I113" s="19">
        <v>0</v>
      </c>
      <c r="J113" s="19">
        <v>0</v>
      </c>
      <c r="K113" s="19">
        <v>0</v>
      </c>
      <c r="L113" s="19">
        <v>0</v>
      </c>
      <c r="M113" s="19">
        <v>0</v>
      </c>
      <c r="N113" s="19">
        <v>0</v>
      </c>
      <c r="O113" s="19">
        <v>0</v>
      </c>
    </row>
    <row r="114" spans="1:15" x14ac:dyDescent="0.2">
      <c r="A114" s="40" t="s">
        <v>514</v>
      </c>
      <c r="B114" s="35" t="s">
        <v>515</v>
      </c>
      <c r="C114" s="15">
        <v>0</v>
      </c>
      <c r="D114" s="15">
        <v>0</v>
      </c>
      <c r="E114" s="15">
        <v>0</v>
      </c>
      <c r="F114" s="15">
        <v>0</v>
      </c>
      <c r="G114" s="15">
        <v>0</v>
      </c>
      <c r="H114" s="15">
        <v>0</v>
      </c>
      <c r="I114" s="15">
        <v>0</v>
      </c>
      <c r="J114" s="15">
        <v>0</v>
      </c>
      <c r="K114" s="15">
        <v>0</v>
      </c>
      <c r="L114" s="15">
        <v>0</v>
      </c>
      <c r="M114" s="15">
        <v>1</v>
      </c>
      <c r="N114" s="15">
        <v>0</v>
      </c>
      <c r="O114" s="15">
        <v>0</v>
      </c>
    </row>
    <row r="115" spans="1:15" x14ac:dyDescent="0.2">
      <c r="A115" s="41" t="s">
        <v>518</v>
      </c>
      <c r="B115" s="37" t="s">
        <v>519</v>
      </c>
      <c r="C115" s="19">
        <v>0</v>
      </c>
      <c r="D115" s="19">
        <v>0</v>
      </c>
      <c r="E115" s="19">
        <v>0</v>
      </c>
      <c r="F115" s="19">
        <v>0</v>
      </c>
      <c r="G115" s="19">
        <v>0</v>
      </c>
      <c r="H115" s="19">
        <v>0</v>
      </c>
      <c r="I115" s="19">
        <v>0</v>
      </c>
      <c r="J115" s="19">
        <v>0</v>
      </c>
      <c r="K115" s="19">
        <v>0</v>
      </c>
      <c r="L115" s="19">
        <v>0</v>
      </c>
      <c r="M115" s="19">
        <v>0</v>
      </c>
      <c r="N115" s="19">
        <v>0</v>
      </c>
      <c r="O115" s="19">
        <v>0</v>
      </c>
    </row>
    <row r="116" spans="1:15" x14ac:dyDescent="0.2">
      <c r="A116" s="40" t="s">
        <v>522</v>
      </c>
      <c r="B116" s="35" t="s">
        <v>523</v>
      </c>
      <c r="C116" s="15">
        <v>0</v>
      </c>
      <c r="D116" s="15">
        <v>0</v>
      </c>
      <c r="E116" s="15">
        <v>0</v>
      </c>
      <c r="F116" s="15">
        <v>0</v>
      </c>
      <c r="G116" s="15">
        <v>0</v>
      </c>
      <c r="H116" s="15">
        <v>0</v>
      </c>
      <c r="I116" s="15">
        <v>0</v>
      </c>
      <c r="J116" s="15">
        <v>0</v>
      </c>
      <c r="K116" s="15">
        <v>0</v>
      </c>
      <c r="L116" s="15">
        <v>0</v>
      </c>
      <c r="M116" s="15">
        <v>0</v>
      </c>
      <c r="N116" s="15">
        <v>0</v>
      </c>
      <c r="O116" s="15">
        <v>0</v>
      </c>
    </row>
    <row r="117" spans="1:15" x14ac:dyDescent="0.2">
      <c r="A117" s="41" t="s">
        <v>526</v>
      </c>
      <c r="B117" s="37" t="s">
        <v>527</v>
      </c>
      <c r="C117" s="19">
        <v>0</v>
      </c>
      <c r="D117" s="19">
        <v>0</v>
      </c>
      <c r="E117" s="19">
        <v>0</v>
      </c>
      <c r="F117" s="19">
        <v>0</v>
      </c>
      <c r="G117" s="19">
        <v>0</v>
      </c>
      <c r="H117" s="19">
        <v>0</v>
      </c>
      <c r="I117" s="19">
        <v>0</v>
      </c>
      <c r="J117" s="19">
        <v>0</v>
      </c>
      <c r="K117" s="19">
        <v>0</v>
      </c>
      <c r="L117" s="19">
        <v>0</v>
      </c>
      <c r="M117" s="19">
        <v>0</v>
      </c>
      <c r="N117" s="19">
        <v>0</v>
      </c>
      <c r="O117" s="19">
        <v>0</v>
      </c>
    </row>
    <row r="118" spans="1:15" x14ac:dyDescent="0.2">
      <c r="A118" s="40" t="s">
        <v>530</v>
      </c>
      <c r="B118" s="35" t="s">
        <v>531</v>
      </c>
      <c r="C118" s="15">
        <v>0</v>
      </c>
      <c r="D118" s="15">
        <v>0</v>
      </c>
      <c r="E118" s="15">
        <v>0</v>
      </c>
      <c r="F118" s="15">
        <v>0</v>
      </c>
      <c r="G118" s="15">
        <v>0</v>
      </c>
      <c r="H118" s="15">
        <v>0</v>
      </c>
      <c r="I118" s="15">
        <v>0</v>
      </c>
      <c r="J118" s="15">
        <v>0</v>
      </c>
      <c r="K118" s="15">
        <v>0</v>
      </c>
      <c r="L118" s="15">
        <v>0</v>
      </c>
      <c r="M118" s="15">
        <v>0</v>
      </c>
      <c r="N118" s="15">
        <v>0</v>
      </c>
      <c r="O118" s="15">
        <v>0</v>
      </c>
    </row>
    <row r="119" spans="1:15" x14ac:dyDescent="0.2">
      <c r="A119" s="41" t="s">
        <v>534</v>
      </c>
      <c r="B119" s="37" t="s">
        <v>535</v>
      </c>
      <c r="C119" s="19">
        <v>0</v>
      </c>
      <c r="D119" s="19">
        <v>0</v>
      </c>
      <c r="E119" s="19">
        <v>0</v>
      </c>
      <c r="F119" s="19">
        <v>0</v>
      </c>
      <c r="G119" s="19">
        <v>0</v>
      </c>
      <c r="H119" s="19">
        <v>0</v>
      </c>
      <c r="I119" s="19">
        <v>0</v>
      </c>
      <c r="J119" s="19">
        <v>0</v>
      </c>
      <c r="K119" s="19">
        <v>0</v>
      </c>
      <c r="L119" s="19">
        <v>0</v>
      </c>
      <c r="M119" s="19">
        <v>1</v>
      </c>
      <c r="N119" s="19">
        <v>0</v>
      </c>
      <c r="O119" s="19">
        <v>0</v>
      </c>
    </row>
    <row r="120" spans="1:15" x14ac:dyDescent="0.2">
      <c r="A120" s="40" t="s">
        <v>538</v>
      </c>
      <c r="B120" s="35" t="s">
        <v>539</v>
      </c>
      <c r="C120" s="15">
        <v>0</v>
      </c>
      <c r="D120" s="15">
        <v>0</v>
      </c>
      <c r="E120" s="15">
        <v>0</v>
      </c>
      <c r="F120" s="15">
        <v>0</v>
      </c>
      <c r="G120" s="15">
        <v>0</v>
      </c>
      <c r="H120" s="15">
        <v>0</v>
      </c>
      <c r="I120" s="15">
        <v>0</v>
      </c>
      <c r="J120" s="15">
        <v>0</v>
      </c>
      <c r="K120" s="15">
        <v>0</v>
      </c>
      <c r="L120" s="15">
        <v>0</v>
      </c>
      <c r="M120" s="15">
        <v>0</v>
      </c>
      <c r="N120" s="15">
        <v>0</v>
      </c>
      <c r="O120" s="15">
        <v>1</v>
      </c>
    </row>
    <row r="121" spans="1:15" x14ac:dyDescent="0.2">
      <c r="A121" s="41" t="s">
        <v>542</v>
      </c>
      <c r="B121" s="37" t="s">
        <v>17</v>
      </c>
      <c r="C121" s="19">
        <v>0</v>
      </c>
      <c r="D121" s="19">
        <v>0</v>
      </c>
      <c r="E121" s="19">
        <v>0</v>
      </c>
      <c r="F121" s="19">
        <v>0</v>
      </c>
      <c r="G121" s="19">
        <v>0</v>
      </c>
      <c r="H121" s="19">
        <v>0</v>
      </c>
      <c r="I121" s="19">
        <v>0</v>
      </c>
      <c r="J121" s="19">
        <v>0</v>
      </c>
      <c r="K121" s="19">
        <v>0</v>
      </c>
      <c r="L121" s="19">
        <v>0</v>
      </c>
      <c r="M121" s="19">
        <v>0</v>
      </c>
      <c r="N121" s="19">
        <v>0</v>
      </c>
      <c r="O121" s="19">
        <v>0</v>
      </c>
    </row>
    <row r="122" spans="1:15" x14ac:dyDescent="0.2">
      <c r="A122" s="40" t="s">
        <v>545</v>
      </c>
      <c r="B122" s="35" t="s">
        <v>546</v>
      </c>
      <c r="C122" s="15">
        <v>0</v>
      </c>
      <c r="D122" s="15">
        <v>0</v>
      </c>
      <c r="E122" s="15">
        <v>0</v>
      </c>
      <c r="F122" s="15">
        <v>0</v>
      </c>
      <c r="G122" s="15">
        <v>1</v>
      </c>
      <c r="H122" s="15">
        <v>1</v>
      </c>
      <c r="I122" s="15">
        <v>0</v>
      </c>
      <c r="J122" s="15">
        <v>0</v>
      </c>
      <c r="K122" s="15">
        <v>0</v>
      </c>
      <c r="L122" s="15">
        <v>0</v>
      </c>
      <c r="M122" s="15">
        <v>0</v>
      </c>
      <c r="N122" s="15">
        <v>0</v>
      </c>
      <c r="O122" s="15">
        <v>0</v>
      </c>
    </row>
    <row r="123" spans="1:15" x14ac:dyDescent="0.2">
      <c r="A123" s="41" t="s">
        <v>549</v>
      </c>
      <c r="B123" s="37" t="s">
        <v>550</v>
      </c>
      <c r="C123" s="19">
        <v>0</v>
      </c>
      <c r="D123" s="19">
        <v>0</v>
      </c>
      <c r="E123" s="19">
        <v>0</v>
      </c>
      <c r="F123" s="19">
        <v>0</v>
      </c>
      <c r="G123" s="19">
        <v>0</v>
      </c>
      <c r="H123" s="19">
        <v>0</v>
      </c>
      <c r="I123" s="19">
        <v>0</v>
      </c>
      <c r="J123" s="19">
        <v>0</v>
      </c>
      <c r="K123" s="19">
        <v>0</v>
      </c>
      <c r="L123" s="19">
        <v>0</v>
      </c>
      <c r="M123" s="19">
        <v>0</v>
      </c>
      <c r="N123" s="19">
        <v>0</v>
      </c>
      <c r="O123" s="19">
        <v>0</v>
      </c>
    </row>
    <row r="124" spans="1:15" x14ac:dyDescent="0.2">
      <c r="A124" s="40" t="s">
        <v>553</v>
      </c>
      <c r="B124" s="35" t="s">
        <v>554</v>
      </c>
      <c r="C124" s="15">
        <v>0</v>
      </c>
      <c r="D124" s="15">
        <v>0</v>
      </c>
      <c r="E124" s="15">
        <v>0</v>
      </c>
      <c r="F124" s="15">
        <v>0</v>
      </c>
      <c r="G124" s="15">
        <v>0</v>
      </c>
      <c r="H124" s="15">
        <v>0</v>
      </c>
      <c r="I124" s="15">
        <v>0</v>
      </c>
      <c r="J124" s="15">
        <v>0</v>
      </c>
      <c r="K124" s="15">
        <v>0</v>
      </c>
      <c r="L124" s="15">
        <v>0</v>
      </c>
      <c r="M124" s="15">
        <v>0</v>
      </c>
      <c r="N124" s="15">
        <v>0</v>
      </c>
      <c r="O124" s="15">
        <v>0</v>
      </c>
    </row>
    <row r="125" spans="1:15" x14ac:dyDescent="0.2">
      <c r="A125" s="41" t="s">
        <v>557</v>
      </c>
      <c r="B125" s="37" t="s">
        <v>558</v>
      </c>
      <c r="C125" s="19">
        <v>0</v>
      </c>
      <c r="D125" s="19">
        <v>0</v>
      </c>
      <c r="E125" s="19">
        <v>0</v>
      </c>
      <c r="F125" s="19">
        <v>0</v>
      </c>
      <c r="G125" s="19">
        <v>1</v>
      </c>
      <c r="H125" s="19">
        <v>0</v>
      </c>
      <c r="I125" s="19">
        <v>0</v>
      </c>
      <c r="J125" s="19">
        <v>0</v>
      </c>
      <c r="K125" s="19">
        <v>0</v>
      </c>
      <c r="L125" s="19">
        <v>0</v>
      </c>
      <c r="M125" s="19">
        <v>0</v>
      </c>
      <c r="N125" s="19">
        <v>0</v>
      </c>
      <c r="O125" s="19">
        <v>0</v>
      </c>
    </row>
    <row r="126" spans="1:15" x14ac:dyDescent="0.2">
      <c r="A126" s="40" t="s">
        <v>561</v>
      </c>
      <c r="B126" s="35" t="s">
        <v>562</v>
      </c>
      <c r="C126" s="15">
        <v>0</v>
      </c>
      <c r="D126" s="15">
        <v>0</v>
      </c>
      <c r="E126" s="15">
        <v>0</v>
      </c>
      <c r="F126" s="15">
        <v>0</v>
      </c>
      <c r="G126" s="15">
        <v>0</v>
      </c>
      <c r="H126" s="15">
        <v>0</v>
      </c>
      <c r="I126" s="15">
        <v>0</v>
      </c>
      <c r="J126" s="15">
        <v>0</v>
      </c>
      <c r="K126" s="15">
        <v>0</v>
      </c>
      <c r="L126" s="15">
        <v>0</v>
      </c>
      <c r="M126" s="15">
        <v>0</v>
      </c>
      <c r="N126" s="15">
        <v>0</v>
      </c>
      <c r="O126" s="15">
        <v>0</v>
      </c>
    </row>
    <row r="127" spans="1:15" x14ac:dyDescent="0.2">
      <c r="A127" s="41" t="s">
        <v>565</v>
      </c>
      <c r="B127" s="37" t="s">
        <v>566</v>
      </c>
      <c r="C127" s="19">
        <v>0</v>
      </c>
      <c r="D127" s="19">
        <v>0</v>
      </c>
      <c r="E127" s="19">
        <v>0</v>
      </c>
      <c r="F127" s="19">
        <v>0</v>
      </c>
      <c r="G127" s="19">
        <v>1</v>
      </c>
      <c r="H127" s="19">
        <v>1</v>
      </c>
      <c r="I127" s="19">
        <v>0</v>
      </c>
      <c r="J127" s="19">
        <v>0</v>
      </c>
      <c r="K127" s="19">
        <v>0</v>
      </c>
      <c r="L127" s="19">
        <v>0</v>
      </c>
      <c r="M127" s="19">
        <v>0</v>
      </c>
      <c r="N127" s="19">
        <v>0</v>
      </c>
      <c r="O127" s="19">
        <v>0</v>
      </c>
    </row>
    <row r="128" spans="1:15" x14ac:dyDescent="0.2">
      <c r="A128" s="40" t="s">
        <v>569</v>
      </c>
      <c r="B128" s="35" t="s">
        <v>570</v>
      </c>
      <c r="C128" s="15">
        <v>0</v>
      </c>
      <c r="D128" s="15">
        <v>0</v>
      </c>
      <c r="E128" s="15">
        <v>0</v>
      </c>
      <c r="F128" s="15">
        <v>0</v>
      </c>
      <c r="G128" s="15">
        <v>0</v>
      </c>
      <c r="H128" s="15">
        <v>0</v>
      </c>
      <c r="I128" s="15">
        <v>0</v>
      </c>
      <c r="J128" s="15">
        <v>0</v>
      </c>
      <c r="K128" s="15">
        <v>0</v>
      </c>
      <c r="L128" s="15">
        <v>0</v>
      </c>
      <c r="M128" s="15">
        <v>0</v>
      </c>
      <c r="N128" s="15">
        <v>0</v>
      </c>
      <c r="O128" s="15">
        <v>0</v>
      </c>
    </row>
    <row r="129" spans="1:15" x14ac:dyDescent="0.2">
      <c r="A129" s="41" t="s">
        <v>573</v>
      </c>
      <c r="B129" s="37" t="s">
        <v>574</v>
      </c>
      <c r="C129" s="19">
        <v>0</v>
      </c>
      <c r="D129" s="19">
        <v>0</v>
      </c>
      <c r="E129" s="19">
        <v>0</v>
      </c>
      <c r="F129" s="19">
        <v>0</v>
      </c>
      <c r="G129" s="19">
        <v>1</v>
      </c>
      <c r="H129" s="19">
        <v>1</v>
      </c>
      <c r="I129" s="19">
        <v>0</v>
      </c>
      <c r="J129" s="19">
        <v>0</v>
      </c>
      <c r="K129" s="19">
        <v>0</v>
      </c>
      <c r="L129" s="19">
        <v>0</v>
      </c>
      <c r="M129" s="19">
        <v>1</v>
      </c>
      <c r="N129" s="19">
        <v>0</v>
      </c>
      <c r="O129" s="19">
        <v>0</v>
      </c>
    </row>
    <row r="130" spans="1:15" x14ac:dyDescent="0.2">
      <c r="A130" s="40" t="s">
        <v>577</v>
      </c>
      <c r="B130" s="35" t="s">
        <v>578</v>
      </c>
      <c r="C130" s="15">
        <v>0</v>
      </c>
      <c r="D130" s="15">
        <v>0</v>
      </c>
      <c r="E130" s="15">
        <v>0</v>
      </c>
      <c r="F130" s="15">
        <v>0</v>
      </c>
      <c r="G130" s="15">
        <v>0</v>
      </c>
      <c r="H130" s="15">
        <v>0</v>
      </c>
      <c r="I130" s="15">
        <v>0</v>
      </c>
      <c r="J130" s="15">
        <v>0</v>
      </c>
      <c r="K130" s="15">
        <v>0</v>
      </c>
      <c r="L130" s="15">
        <v>0</v>
      </c>
      <c r="M130" s="15">
        <v>0</v>
      </c>
      <c r="N130" s="15">
        <v>0</v>
      </c>
      <c r="O130" s="15">
        <v>0</v>
      </c>
    </row>
    <row r="131" spans="1:15" x14ac:dyDescent="0.2">
      <c r="A131" s="41" t="s">
        <v>581</v>
      </c>
      <c r="B131" s="37" t="s">
        <v>582</v>
      </c>
      <c r="C131" s="19">
        <v>0</v>
      </c>
      <c r="D131" s="19">
        <v>0</v>
      </c>
      <c r="E131" s="19">
        <v>0</v>
      </c>
      <c r="F131" s="19">
        <v>0</v>
      </c>
      <c r="G131" s="19">
        <v>0</v>
      </c>
      <c r="H131" s="19">
        <v>0</v>
      </c>
      <c r="I131" s="19">
        <v>0</v>
      </c>
      <c r="J131" s="19">
        <v>0</v>
      </c>
      <c r="K131" s="19">
        <v>0</v>
      </c>
      <c r="L131" s="19">
        <v>0</v>
      </c>
      <c r="M131" s="19">
        <v>1</v>
      </c>
      <c r="N131" s="19">
        <v>0</v>
      </c>
      <c r="O131" s="19">
        <v>0</v>
      </c>
    </row>
    <row r="132" spans="1:15" x14ac:dyDescent="0.2">
      <c r="A132" s="40" t="s">
        <v>585</v>
      </c>
      <c r="B132" s="35" t="s">
        <v>586</v>
      </c>
      <c r="C132" s="15">
        <v>0</v>
      </c>
      <c r="D132" s="15">
        <v>0</v>
      </c>
      <c r="E132" s="15">
        <v>0</v>
      </c>
      <c r="F132" s="15">
        <v>0</v>
      </c>
      <c r="G132" s="15">
        <v>0</v>
      </c>
      <c r="H132" s="15">
        <v>0</v>
      </c>
      <c r="I132" s="15">
        <v>0</v>
      </c>
      <c r="J132" s="15">
        <v>0</v>
      </c>
      <c r="K132" s="15">
        <v>0</v>
      </c>
      <c r="L132" s="15">
        <v>0</v>
      </c>
      <c r="M132" s="15">
        <v>0</v>
      </c>
      <c r="N132" s="15">
        <v>0</v>
      </c>
      <c r="O132" s="15">
        <v>0</v>
      </c>
    </row>
    <row r="133" spans="1:15" x14ac:dyDescent="0.2">
      <c r="A133" s="41" t="s">
        <v>589</v>
      </c>
      <c r="B133" s="37" t="s">
        <v>590</v>
      </c>
      <c r="C133" s="19">
        <v>0</v>
      </c>
      <c r="D133" s="19">
        <v>0</v>
      </c>
      <c r="E133" s="19">
        <v>0</v>
      </c>
      <c r="F133" s="19">
        <v>0</v>
      </c>
      <c r="G133" s="19">
        <v>0</v>
      </c>
      <c r="H133" s="19">
        <v>0</v>
      </c>
      <c r="I133" s="19">
        <v>0</v>
      </c>
      <c r="J133" s="19">
        <v>0</v>
      </c>
      <c r="K133" s="19">
        <v>0</v>
      </c>
      <c r="L133" s="19">
        <v>0</v>
      </c>
      <c r="M133" s="19">
        <v>1</v>
      </c>
      <c r="N133" s="19">
        <v>0</v>
      </c>
      <c r="O133" s="19">
        <v>0</v>
      </c>
    </row>
    <row r="134" spans="1:15" x14ac:dyDescent="0.2">
      <c r="A134" s="40" t="s">
        <v>593</v>
      </c>
      <c r="B134" s="35" t="s">
        <v>594</v>
      </c>
      <c r="C134" s="15">
        <v>0</v>
      </c>
      <c r="D134" s="15">
        <v>0</v>
      </c>
      <c r="E134" s="15">
        <v>0</v>
      </c>
      <c r="F134" s="15">
        <v>0</v>
      </c>
      <c r="G134" s="15">
        <v>0</v>
      </c>
      <c r="H134" s="15">
        <v>0</v>
      </c>
      <c r="I134" s="15">
        <v>0</v>
      </c>
      <c r="J134" s="15">
        <v>0</v>
      </c>
      <c r="K134" s="15">
        <v>0</v>
      </c>
      <c r="L134" s="15">
        <v>0</v>
      </c>
      <c r="M134" s="15">
        <v>0</v>
      </c>
      <c r="N134" s="15">
        <v>0</v>
      </c>
      <c r="O134" s="15">
        <v>0</v>
      </c>
    </row>
    <row r="135" spans="1:15" x14ac:dyDescent="0.2">
      <c r="A135" s="41" t="s">
        <v>597</v>
      </c>
      <c r="B135" s="37" t="s">
        <v>598</v>
      </c>
      <c r="C135" s="19">
        <v>0</v>
      </c>
      <c r="D135" s="19">
        <v>0</v>
      </c>
      <c r="E135" s="19">
        <v>0</v>
      </c>
      <c r="F135" s="19">
        <v>0</v>
      </c>
      <c r="G135" s="19">
        <v>0</v>
      </c>
      <c r="H135" s="19">
        <v>0</v>
      </c>
      <c r="I135" s="19">
        <v>0</v>
      </c>
      <c r="J135" s="19">
        <v>0</v>
      </c>
      <c r="K135" s="19">
        <v>0</v>
      </c>
      <c r="L135" s="19">
        <v>0</v>
      </c>
      <c r="M135" s="19">
        <v>0</v>
      </c>
      <c r="N135" s="19">
        <v>0</v>
      </c>
      <c r="O135" s="19">
        <v>0</v>
      </c>
    </row>
    <row r="136" spans="1:15" x14ac:dyDescent="0.2">
      <c r="A136" s="40" t="s">
        <v>601</v>
      </c>
      <c r="B136" s="35" t="s">
        <v>602</v>
      </c>
      <c r="C136" s="15">
        <v>0</v>
      </c>
      <c r="D136" s="15">
        <v>0</v>
      </c>
      <c r="E136" s="15">
        <v>0</v>
      </c>
      <c r="F136" s="15">
        <v>0</v>
      </c>
      <c r="G136" s="15">
        <v>0</v>
      </c>
      <c r="H136" s="15">
        <v>0</v>
      </c>
      <c r="I136" s="15">
        <v>0</v>
      </c>
      <c r="J136" s="15">
        <v>0</v>
      </c>
      <c r="K136" s="15">
        <v>0</v>
      </c>
      <c r="L136" s="15">
        <v>0</v>
      </c>
      <c r="M136" s="15">
        <v>0</v>
      </c>
      <c r="N136" s="15">
        <v>0</v>
      </c>
      <c r="O136" s="15">
        <v>0</v>
      </c>
    </row>
    <row r="137" spans="1:15" x14ac:dyDescent="0.2">
      <c r="A137" s="41" t="s">
        <v>605</v>
      </c>
      <c r="B137" s="37" t="s">
        <v>606</v>
      </c>
      <c r="C137" s="19">
        <v>0</v>
      </c>
      <c r="D137" s="19">
        <v>0</v>
      </c>
      <c r="E137" s="19">
        <v>0</v>
      </c>
      <c r="F137" s="19">
        <v>0</v>
      </c>
      <c r="G137" s="19">
        <v>0</v>
      </c>
      <c r="H137" s="19">
        <v>0</v>
      </c>
      <c r="I137" s="19">
        <v>0</v>
      </c>
      <c r="J137" s="19">
        <v>0</v>
      </c>
      <c r="K137" s="19">
        <v>0</v>
      </c>
      <c r="L137" s="19">
        <v>0</v>
      </c>
      <c r="M137" s="19">
        <v>0</v>
      </c>
      <c r="N137" s="19">
        <v>0</v>
      </c>
      <c r="O137" s="19">
        <v>0</v>
      </c>
    </row>
    <row r="138" spans="1:15" x14ac:dyDescent="0.2">
      <c r="A138" s="40" t="s">
        <v>609</v>
      </c>
      <c r="B138" s="35" t="s">
        <v>610</v>
      </c>
      <c r="C138" s="15">
        <v>0</v>
      </c>
      <c r="D138" s="15">
        <v>0</v>
      </c>
      <c r="E138" s="15">
        <v>0</v>
      </c>
      <c r="F138" s="15">
        <v>0</v>
      </c>
      <c r="G138" s="15">
        <v>0</v>
      </c>
      <c r="H138" s="15">
        <v>0</v>
      </c>
      <c r="I138" s="15">
        <v>0</v>
      </c>
      <c r="J138" s="15">
        <v>0</v>
      </c>
      <c r="K138" s="15">
        <v>0</v>
      </c>
      <c r="L138" s="15">
        <v>0</v>
      </c>
      <c r="M138" s="15">
        <v>0</v>
      </c>
      <c r="N138" s="15">
        <v>0</v>
      </c>
      <c r="O138" s="15">
        <v>0</v>
      </c>
    </row>
    <row r="139" spans="1:15" x14ac:dyDescent="0.2">
      <c r="A139" s="41" t="s">
        <v>613</v>
      </c>
      <c r="B139" s="37" t="s">
        <v>614</v>
      </c>
      <c r="C139" s="19">
        <v>0</v>
      </c>
      <c r="D139" s="19">
        <v>0</v>
      </c>
      <c r="E139" s="19">
        <v>0</v>
      </c>
      <c r="F139" s="19">
        <v>0</v>
      </c>
      <c r="G139" s="19">
        <v>0</v>
      </c>
      <c r="H139" s="19">
        <v>0</v>
      </c>
      <c r="I139" s="19">
        <v>0</v>
      </c>
      <c r="J139" s="19">
        <v>0</v>
      </c>
      <c r="K139" s="19">
        <v>0</v>
      </c>
      <c r="L139" s="19">
        <v>0</v>
      </c>
      <c r="M139" s="19">
        <v>0</v>
      </c>
      <c r="N139" s="19">
        <v>0</v>
      </c>
      <c r="O139" s="19">
        <v>0</v>
      </c>
    </row>
    <row r="140" spans="1:15" x14ac:dyDescent="0.2">
      <c r="A140" s="40" t="s">
        <v>617</v>
      </c>
      <c r="B140" s="35" t="s">
        <v>618</v>
      </c>
      <c r="C140" s="15">
        <v>0</v>
      </c>
      <c r="D140" s="15">
        <v>0</v>
      </c>
      <c r="E140" s="15">
        <v>0</v>
      </c>
      <c r="F140" s="15">
        <v>0</v>
      </c>
      <c r="G140" s="15">
        <v>0</v>
      </c>
      <c r="H140" s="15">
        <v>0</v>
      </c>
      <c r="I140" s="15">
        <v>0</v>
      </c>
      <c r="J140" s="15">
        <v>0</v>
      </c>
      <c r="K140" s="15">
        <v>0</v>
      </c>
      <c r="L140" s="15">
        <v>0</v>
      </c>
      <c r="M140" s="15">
        <v>0</v>
      </c>
      <c r="N140" s="15">
        <v>0</v>
      </c>
      <c r="O140" s="15">
        <v>0</v>
      </c>
    </row>
    <row r="141" spans="1:15" x14ac:dyDescent="0.2">
      <c r="A141" s="41" t="s">
        <v>621</v>
      </c>
      <c r="B141" s="37" t="s">
        <v>622</v>
      </c>
      <c r="C141" s="19">
        <v>0</v>
      </c>
      <c r="D141" s="19">
        <v>0</v>
      </c>
      <c r="E141" s="19">
        <v>0</v>
      </c>
      <c r="F141" s="19">
        <v>0</v>
      </c>
      <c r="G141" s="19">
        <v>0</v>
      </c>
      <c r="H141" s="19">
        <v>0</v>
      </c>
      <c r="I141" s="19">
        <v>0</v>
      </c>
      <c r="J141" s="19">
        <v>0</v>
      </c>
      <c r="K141" s="19">
        <v>0</v>
      </c>
      <c r="L141" s="19">
        <v>0</v>
      </c>
      <c r="M141" s="19">
        <v>0</v>
      </c>
      <c r="N141" s="19">
        <v>0</v>
      </c>
      <c r="O141" s="19">
        <v>0</v>
      </c>
    </row>
    <row r="142" spans="1:15" x14ac:dyDescent="0.2">
      <c r="A142" s="40" t="s">
        <v>625</v>
      </c>
      <c r="B142" s="35" t="s">
        <v>626</v>
      </c>
      <c r="C142" s="15">
        <v>0</v>
      </c>
      <c r="D142" s="15">
        <v>0</v>
      </c>
      <c r="E142" s="15">
        <v>0</v>
      </c>
      <c r="F142" s="15">
        <v>0</v>
      </c>
      <c r="G142" s="15">
        <v>0</v>
      </c>
      <c r="H142" s="15">
        <v>0</v>
      </c>
      <c r="I142" s="15">
        <v>0</v>
      </c>
      <c r="J142" s="15">
        <v>0</v>
      </c>
      <c r="K142" s="15">
        <v>0</v>
      </c>
      <c r="L142" s="15">
        <v>0</v>
      </c>
      <c r="M142" s="15">
        <v>0</v>
      </c>
      <c r="N142" s="15">
        <v>0</v>
      </c>
      <c r="O142" s="15">
        <v>0</v>
      </c>
    </row>
    <row r="143" spans="1:15" x14ac:dyDescent="0.2">
      <c r="A143" s="41" t="s">
        <v>629</v>
      </c>
      <c r="B143" s="37" t="s">
        <v>630</v>
      </c>
      <c r="C143" s="19">
        <v>0</v>
      </c>
      <c r="D143" s="19">
        <v>0</v>
      </c>
      <c r="E143" s="19">
        <v>0</v>
      </c>
      <c r="F143" s="19">
        <v>0</v>
      </c>
      <c r="G143" s="19">
        <v>0</v>
      </c>
      <c r="H143" s="19">
        <v>0</v>
      </c>
      <c r="I143" s="19">
        <v>0</v>
      </c>
      <c r="J143" s="19">
        <v>0</v>
      </c>
      <c r="K143" s="19">
        <v>0</v>
      </c>
      <c r="L143" s="19">
        <v>0</v>
      </c>
      <c r="M143" s="19">
        <v>1</v>
      </c>
      <c r="N143" s="19">
        <v>0</v>
      </c>
      <c r="O143" s="19">
        <v>0</v>
      </c>
    </row>
    <row r="144" spans="1:15" x14ac:dyDescent="0.2">
      <c r="A144" s="40" t="s">
        <v>633</v>
      </c>
      <c r="B144" s="35" t="s">
        <v>634</v>
      </c>
      <c r="C144" s="15">
        <v>0</v>
      </c>
      <c r="D144" s="15">
        <v>0</v>
      </c>
      <c r="E144" s="15">
        <v>0</v>
      </c>
      <c r="F144" s="15">
        <v>0</v>
      </c>
      <c r="G144" s="15">
        <v>0</v>
      </c>
      <c r="H144" s="15">
        <v>0</v>
      </c>
      <c r="I144" s="15">
        <v>0</v>
      </c>
      <c r="J144" s="15">
        <v>0</v>
      </c>
      <c r="K144" s="15">
        <v>0</v>
      </c>
      <c r="L144" s="15">
        <v>0</v>
      </c>
      <c r="M144" s="15">
        <v>0</v>
      </c>
      <c r="N144" s="15">
        <v>0</v>
      </c>
      <c r="O144" s="15">
        <v>0</v>
      </c>
    </row>
    <row r="145" spans="1:15" x14ac:dyDescent="0.2">
      <c r="A145" s="41" t="s">
        <v>637</v>
      </c>
      <c r="B145" s="37" t="s">
        <v>638</v>
      </c>
      <c r="C145" s="19">
        <v>0</v>
      </c>
      <c r="D145" s="19">
        <v>0</v>
      </c>
      <c r="E145" s="19">
        <v>0</v>
      </c>
      <c r="F145" s="19">
        <v>0</v>
      </c>
      <c r="G145" s="19">
        <v>0</v>
      </c>
      <c r="H145" s="19">
        <v>0</v>
      </c>
      <c r="I145" s="19">
        <v>0</v>
      </c>
      <c r="J145" s="19">
        <v>0</v>
      </c>
      <c r="K145" s="19">
        <v>0</v>
      </c>
      <c r="L145" s="19">
        <v>0</v>
      </c>
      <c r="M145" s="19">
        <v>0</v>
      </c>
      <c r="N145" s="19">
        <v>0</v>
      </c>
      <c r="O145" s="19">
        <v>0</v>
      </c>
    </row>
    <row r="146" spans="1:15" x14ac:dyDescent="0.2">
      <c r="A146" s="40" t="s">
        <v>641</v>
      </c>
      <c r="B146" s="35" t="s">
        <v>642</v>
      </c>
      <c r="C146" s="15">
        <v>0</v>
      </c>
      <c r="D146" s="15">
        <v>0</v>
      </c>
      <c r="E146" s="15">
        <v>0</v>
      </c>
      <c r="F146" s="15">
        <v>0</v>
      </c>
      <c r="G146" s="15">
        <v>0</v>
      </c>
      <c r="H146" s="15">
        <v>0</v>
      </c>
      <c r="I146" s="15">
        <v>0</v>
      </c>
      <c r="J146" s="15">
        <v>0</v>
      </c>
      <c r="K146" s="15">
        <v>0</v>
      </c>
      <c r="L146" s="15">
        <v>0</v>
      </c>
      <c r="M146" s="15">
        <v>1</v>
      </c>
      <c r="N146" s="15">
        <v>0</v>
      </c>
      <c r="O146" s="15">
        <v>0</v>
      </c>
    </row>
    <row r="147" spans="1:15" x14ac:dyDescent="0.2">
      <c r="A147" s="41" t="s">
        <v>645</v>
      </c>
      <c r="B147" s="37" t="s">
        <v>646</v>
      </c>
      <c r="C147" s="19">
        <v>0</v>
      </c>
      <c r="D147" s="19">
        <v>0</v>
      </c>
      <c r="E147" s="19">
        <v>0</v>
      </c>
      <c r="F147" s="19">
        <v>0</v>
      </c>
      <c r="G147" s="19">
        <v>0</v>
      </c>
      <c r="H147" s="19">
        <v>0</v>
      </c>
      <c r="I147" s="19">
        <v>0</v>
      </c>
      <c r="J147" s="19">
        <v>0</v>
      </c>
      <c r="K147" s="19">
        <v>0</v>
      </c>
      <c r="L147" s="19">
        <v>0</v>
      </c>
      <c r="M147" s="19">
        <v>0</v>
      </c>
      <c r="N147" s="19">
        <v>0</v>
      </c>
      <c r="O147" s="19">
        <v>0</v>
      </c>
    </row>
    <row r="148" spans="1:15" x14ac:dyDescent="0.2">
      <c r="A148" s="40" t="s">
        <v>649</v>
      </c>
      <c r="B148" s="35" t="s">
        <v>650</v>
      </c>
      <c r="C148" s="15">
        <v>0</v>
      </c>
      <c r="D148" s="15">
        <v>0</v>
      </c>
      <c r="E148" s="15">
        <v>0</v>
      </c>
      <c r="F148" s="15">
        <v>0</v>
      </c>
      <c r="G148" s="15">
        <v>0</v>
      </c>
      <c r="H148" s="15">
        <v>0</v>
      </c>
      <c r="I148" s="15">
        <v>0</v>
      </c>
      <c r="J148" s="15">
        <v>0</v>
      </c>
      <c r="K148" s="15">
        <v>0</v>
      </c>
      <c r="L148" s="15">
        <v>0</v>
      </c>
      <c r="M148" s="15">
        <v>0</v>
      </c>
      <c r="N148" s="15">
        <v>0</v>
      </c>
      <c r="O148" s="15">
        <v>0</v>
      </c>
    </row>
    <row r="149" spans="1:15" x14ac:dyDescent="0.2">
      <c r="A149" s="41" t="s">
        <v>653</v>
      </c>
      <c r="B149" s="37" t="s">
        <v>654</v>
      </c>
      <c r="C149" s="19">
        <v>0</v>
      </c>
      <c r="D149" s="19">
        <v>0</v>
      </c>
      <c r="E149" s="19">
        <v>0</v>
      </c>
      <c r="F149" s="19">
        <v>0</v>
      </c>
      <c r="G149" s="19">
        <v>0</v>
      </c>
      <c r="H149" s="19">
        <v>0</v>
      </c>
      <c r="I149" s="19">
        <v>0</v>
      </c>
      <c r="J149" s="19">
        <v>0</v>
      </c>
      <c r="K149" s="19">
        <v>0</v>
      </c>
      <c r="L149" s="19">
        <v>0</v>
      </c>
      <c r="M149" s="19">
        <v>0</v>
      </c>
      <c r="N149" s="19">
        <v>0</v>
      </c>
      <c r="O149" s="19">
        <v>0</v>
      </c>
    </row>
    <row r="150" spans="1:15" x14ac:dyDescent="0.2">
      <c r="A150" s="40" t="s">
        <v>657</v>
      </c>
      <c r="B150" s="35" t="s">
        <v>658</v>
      </c>
      <c r="C150" s="15">
        <v>0</v>
      </c>
      <c r="D150" s="15">
        <v>0</v>
      </c>
      <c r="E150" s="15">
        <v>0</v>
      </c>
      <c r="F150" s="15">
        <v>0</v>
      </c>
      <c r="G150" s="15">
        <v>0</v>
      </c>
      <c r="H150" s="15">
        <v>0</v>
      </c>
      <c r="I150" s="15">
        <v>0</v>
      </c>
      <c r="J150" s="15">
        <v>0</v>
      </c>
      <c r="K150" s="15">
        <v>0</v>
      </c>
      <c r="L150" s="15">
        <v>0</v>
      </c>
      <c r="M150" s="15">
        <v>0</v>
      </c>
      <c r="N150" s="15">
        <v>0</v>
      </c>
      <c r="O150" s="15">
        <v>0</v>
      </c>
    </row>
    <row r="151" spans="1:15" x14ac:dyDescent="0.2">
      <c r="A151" s="41" t="s">
        <v>661</v>
      </c>
      <c r="B151" s="37" t="s">
        <v>662</v>
      </c>
      <c r="C151" s="19">
        <v>0</v>
      </c>
      <c r="D151" s="19">
        <v>0</v>
      </c>
      <c r="E151" s="19">
        <v>0</v>
      </c>
      <c r="F151" s="19">
        <v>0</v>
      </c>
      <c r="G151" s="19">
        <v>1</v>
      </c>
      <c r="H151" s="19">
        <v>1</v>
      </c>
      <c r="I151" s="19">
        <v>0</v>
      </c>
      <c r="J151" s="19">
        <v>0</v>
      </c>
      <c r="K151" s="19">
        <v>0</v>
      </c>
      <c r="L151" s="19">
        <v>0</v>
      </c>
      <c r="M151" s="19">
        <v>0</v>
      </c>
      <c r="N151" s="19">
        <v>0</v>
      </c>
      <c r="O151" s="19">
        <v>0</v>
      </c>
    </row>
    <row r="152" spans="1:15" x14ac:dyDescent="0.2">
      <c r="A152" s="40" t="s">
        <v>665</v>
      </c>
      <c r="B152" s="35" t="s">
        <v>666</v>
      </c>
      <c r="C152" s="15">
        <v>0</v>
      </c>
      <c r="D152" s="15">
        <v>0</v>
      </c>
      <c r="E152" s="15">
        <v>0</v>
      </c>
      <c r="F152" s="15">
        <v>0</v>
      </c>
      <c r="G152" s="15">
        <v>0</v>
      </c>
      <c r="H152" s="15">
        <v>0</v>
      </c>
      <c r="I152" s="15">
        <v>0</v>
      </c>
      <c r="J152" s="15">
        <v>0</v>
      </c>
      <c r="K152" s="15">
        <v>0</v>
      </c>
      <c r="L152" s="15">
        <v>0</v>
      </c>
      <c r="M152" s="15">
        <v>0</v>
      </c>
      <c r="N152" s="15">
        <v>0</v>
      </c>
      <c r="O152" s="15">
        <v>0</v>
      </c>
    </row>
    <row r="153" spans="1:15" x14ac:dyDescent="0.2">
      <c r="A153" s="41" t="s">
        <v>669</v>
      </c>
      <c r="B153" s="37" t="s">
        <v>670</v>
      </c>
      <c r="C153" s="19">
        <v>0</v>
      </c>
      <c r="D153" s="19">
        <v>0</v>
      </c>
      <c r="E153" s="19">
        <v>0</v>
      </c>
      <c r="F153" s="19">
        <v>0</v>
      </c>
      <c r="G153" s="19">
        <v>0</v>
      </c>
      <c r="H153" s="19">
        <v>0</v>
      </c>
      <c r="I153" s="19">
        <v>0</v>
      </c>
      <c r="J153" s="19">
        <v>0</v>
      </c>
      <c r="K153" s="19">
        <v>0</v>
      </c>
      <c r="L153" s="19">
        <v>0</v>
      </c>
      <c r="M153" s="19">
        <v>0</v>
      </c>
      <c r="N153" s="19">
        <v>0</v>
      </c>
      <c r="O153" s="19">
        <v>1</v>
      </c>
    </row>
    <row r="154" spans="1:15" x14ac:dyDescent="0.2">
      <c r="A154" s="40" t="s">
        <v>673</v>
      </c>
      <c r="B154" s="35" t="s">
        <v>674</v>
      </c>
      <c r="C154" s="15">
        <v>0</v>
      </c>
      <c r="D154" s="15">
        <v>0</v>
      </c>
      <c r="E154" s="15">
        <v>0</v>
      </c>
      <c r="F154" s="15">
        <v>0</v>
      </c>
      <c r="G154" s="15">
        <v>0</v>
      </c>
      <c r="H154" s="15">
        <v>0</v>
      </c>
      <c r="I154" s="15">
        <v>0</v>
      </c>
      <c r="J154" s="15">
        <v>0</v>
      </c>
      <c r="K154" s="15">
        <v>0</v>
      </c>
      <c r="L154" s="15">
        <v>0</v>
      </c>
      <c r="M154" s="15">
        <v>1</v>
      </c>
      <c r="N154" s="15">
        <v>0</v>
      </c>
      <c r="O154" s="15">
        <v>0</v>
      </c>
    </row>
    <row r="155" spans="1:15" x14ac:dyDescent="0.2">
      <c r="A155" s="41" t="s">
        <v>677</v>
      </c>
      <c r="B155" s="37" t="s">
        <v>678</v>
      </c>
      <c r="C155" s="19">
        <v>0</v>
      </c>
      <c r="D155" s="19">
        <v>0</v>
      </c>
      <c r="E155" s="19">
        <v>0</v>
      </c>
      <c r="F155" s="19">
        <v>0</v>
      </c>
      <c r="G155" s="19">
        <v>0</v>
      </c>
      <c r="H155" s="19">
        <v>0</v>
      </c>
      <c r="I155" s="19">
        <v>0</v>
      </c>
      <c r="J155" s="19">
        <v>0</v>
      </c>
      <c r="K155" s="19">
        <v>0</v>
      </c>
      <c r="L155" s="19">
        <v>0</v>
      </c>
      <c r="M155" s="19">
        <v>0</v>
      </c>
      <c r="N155" s="19">
        <v>0</v>
      </c>
      <c r="O155" s="19">
        <v>1</v>
      </c>
    </row>
    <row r="156" spans="1:15" x14ac:dyDescent="0.2">
      <c r="A156" s="40" t="s">
        <v>681</v>
      </c>
      <c r="B156" s="35" t="s">
        <v>682</v>
      </c>
      <c r="C156" s="15">
        <v>0</v>
      </c>
      <c r="D156" s="15">
        <v>0</v>
      </c>
      <c r="E156" s="15">
        <v>0</v>
      </c>
      <c r="F156" s="15">
        <v>0</v>
      </c>
      <c r="G156" s="15">
        <v>0</v>
      </c>
      <c r="H156" s="15">
        <v>0</v>
      </c>
      <c r="I156" s="15">
        <v>0</v>
      </c>
      <c r="J156" s="15">
        <v>0</v>
      </c>
      <c r="K156" s="15">
        <v>0</v>
      </c>
      <c r="L156" s="15">
        <v>0</v>
      </c>
      <c r="M156" s="15">
        <v>0</v>
      </c>
      <c r="N156" s="15">
        <v>0</v>
      </c>
      <c r="O156" s="15">
        <v>0</v>
      </c>
    </row>
    <row r="157" spans="1:15" x14ac:dyDescent="0.2">
      <c r="A157" s="41" t="s">
        <v>685</v>
      </c>
      <c r="B157" s="37" t="s">
        <v>686</v>
      </c>
      <c r="C157" s="19">
        <v>1</v>
      </c>
      <c r="D157" s="19">
        <v>0</v>
      </c>
      <c r="E157" s="19">
        <v>0</v>
      </c>
      <c r="F157" s="19">
        <v>0</v>
      </c>
      <c r="G157" s="19">
        <v>0</v>
      </c>
      <c r="H157" s="19">
        <v>1</v>
      </c>
      <c r="I157" s="19">
        <v>1</v>
      </c>
      <c r="J157" s="19">
        <v>1</v>
      </c>
      <c r="K157" s="19">
        <v>1</v>
      </c>
      <c r="L157" s="19">
        <v>1</v>
      </c>
      <c r="M157" s="19">
        <v>0</v>
      </c>
      <c r="N157" s="19">
        <v>0</v>
      </c>
      <c r="O157" s="19">
        <v>0</v>
      </c>
    </row>
    <row r="158" spans="1:15" x14ac:dyDescent="0.2">
      <c r="A158" s="40" t="s">
        <v>689</v>
      </c>
      <c r="B158" s="35" t="s">
        <v>690</v>
      </c>
      <c r="C158" s="15">
        <v>0</v>
      </c>
      <c r="D158" s="15">
        <v>0</v>
      </c>
      <c r="E158" s="15">
        <v>0</v>
      </c>
      <c r="F158" s="15">
        <v>0</v>
      </c>
      <c r="G158" s="15">
        <v>0</v>
      </c>
      <c r="H158" s="15">
        <v>0</v>
      </c>
      <c r="I158" s="15">
        <v>0</v>
      </c>
      <c r="J158" s="15">
        <v>0</v>
      </c>
      <c r="K158" s="15">
        <v>0</v>
      </c>
      <c r="L158" s="15">
        <v>0</v>
      </c>
      <c r="M158" s="15">
        <v>0</v>
      </c>
      <c r="N158" s="15">
        <v>0</v>
      </c>
      <c r="O158" s="15">
        <v>0</v>
      </c>
    </row>
    <row r="159" spans="1:15" x14ac:dyDescent="0.2">
      <c r="A159" s="41" t="s">
        <v>693</v>
      </c>
      <c r="B159" s="37" t="s">
        <v>694</v>
      </c>
      <c r="C159" s="19">
        <v>0</v>
      </c>
      <c r="D159" s="19">
        <v>0</v>
      </c>
      <c r="E159" s="19">
        <v>0</v>
      </c>
      <c r="F159" s="19">
        <v>0</v>
      </c>
      <c r="G159" s="19">
        <v>0</v>
      </c>
      <c r="H159" s="19">
        <v>1</v>
      </c>
      <c r="I159" s="19">
        <v>0</v>
      </c>
      <c r="J159" s="19">
        <v>0</v>
      </c>
      <c r="K159" s="19">
        <v>0</v>
      </c>
      <c r="L159" s="19">
        <v>0</v>
      </c>
      <c r="M159" s="19">
        <v>0</v>
      </c>
      <c r="N159" s="19">
        <v>0</v>
      </c>
      <c r="O159" s="19">
        <v>0</v>
      </c>
    </row>
    <row r="160" spans="1:15" x14ac:dyDescent="0.2">
      <c r="A160" s="40" t="s">
        <v>697</v>
      </c>
      <c r="B160" s="35" t="s">
        <v>698</v>
      </c>
      <c r="C160" s="15">
        <v>0</v>
      </c>
      <c r="D160" s="15">
        <v>0</v>
      </c>
      <c r="E160" s="15">
        <v>0</v>
      </c>
      <c r="F160" s="15">
        <v>0</v>
      </c>
      <c r="G160" s="15">
        <v>0</v>
      </c>
      <c r="H160" s="15">
        <v>0</v>
      </c>
      <c r="I160" s="15">
        <v>0</v>
      </c>
      <c r="J160" s="15">
        <v>0</v>
      </c>
      <c r="K160" s="15">
        <v>0</v>
      </c>
      <c r="L160" s="15">
        <v>0</v>
      </c>
      <c r="M160" s="15">
        <v>1</v>
      </c>
      <c r="N160" s="15">
        <v>0</v>
      </c>
      <c r="O160" s="15">
        <v>0</v>
      </c>
    </row>
    <row r="161" spans="1:15" x14ac:dyDescent="0.2">
      <c r="A161" s="41" t="s">
        <v>701</v>
      </c>
      <c r="B161" s="37" t="s">
        <v>702</v>
      </c>
      <c r="C161" s="19">
        <v>0</v>
      </c>
      <c r="D161" s="19">
        <v>0</v>
      </c>
      <c r="E161" s="19">
        <v>0</v>
      </c>
      <c r="F161" s="19">
        <v>0</v>
      </c>
      <c r="G161" s="19">
        <v>1</v>
      </c>
      <c r="H161" s="19">
        <v>1</v>
      </c>
      <c r="I161" s="19">
        <v>0</v>
      </c>
      <c r="J161" s="19">
        <v>0</v>
      </c>
      <c r="K161" s="19">
        <v>0</v>
      </c>
      <c r="L161" s="19">
        <v>0</v>
      </c>
      <c r="M161" s="19">
        <v>0</v>
      </c>
      <c r="N161" s="19">
        <v>0</v>
      </c>
      <c r="O161" s="19">
        <v>0</v>
      </c>
    </row>
    <row r="162" spans="1:15" x14ac:dyDescent="0.2">
      <c r="A162" s="40" t="s">
        <v>705</v>
      </c>
      <c r="B162" s="35" t="s">
        <v>706</v>
      </c>
      <c r="C162" s="15">
        <v>0</v>
      </c>
      <c r="D162" s="15">
        <v>0</v>
      </c>
      <c r="E162" s="15">
        <v>0</v>
      </c>
      <c r="F162" s="15">
        <v>0</v>
      </c>
      <c r="G162" s="15">
        <v>0</v>
      </c>
      <c r="H162" s="15">
        <v>0</v>
      </c>
      <c r="I162" s="15">
        <v>0</v>
      </c>
      <c r="J162" s="15">
        <v>0</v>
      </c>
      <c r="K162" s="15">
        <v>0</v>
      </c>
      <c r="L162" s="15">
        <v>0</v>
      </c>
      <c r="M162" s="15">
        <v>0</v>
      </c>
      <c r="N162" s="15">
        <v>0</v>
      </c>
      <c r="O162" s="15">
        <v>0</v>
      </c>
    </row>
    <row r="163" spans="1:15" x14ac:dyDescent="0.2">
      <c r="A163" s="41" t="s">
        <v>709</v>
      </c>
      <c r="B163" s="37" t="s">
        <v>710</v>
      </c>
      <c r="C163" s="19">
        <v>0</v>
      </c>
      <c r="D163" s="19">
        <v>0</v>
      </c>
      <c r="E163" s="19">
        <v>0</v>
      </c>
      <c r="F163" s="19">
        <v>0</v>
      </c>
      <c r="G163" s="19">
        <v>0</v>
      </c>
      <c r="H163" s="19">
        <v>0</v>
      </c>
      <c r="I163" s="19">
        <v>0</v>
      </c>
      <c r="J163" s="19">
        <v>0</v>
      </c>
      <c r="K163" s="19">
        <v>0</v>
      </c>
      <c r="L163" s="19">
        <v>0</v>
      </c>
      <c r="M163" s="19">
        <v>0</v>
      </c>
      <c r="N163" s="19">
        <v>0</v>
      </c>
      <c r="O163" s="19">
        <v>0</v>
      </c>
    </row>
    <row r="164" spans="1:15" x14ac:dyDescent="0.2">
      <c r="A164" s="40" t="s">
        <v>713</v>
      </c>
      <c r="B164" s="35" t="s">
        <v>714</v>
      </c>
      <c r="C164" s="15">
        <v>0</v>
      </c>
      <c r="D164" s="15">
        <v>0</v>
      </c>
      <c r="E164" s="15">
        <v>0</v>
      </c>
      <c r="F164" s="15">
        <v>0</v>
      </c>
      <c r="G164" s="15">
        <v>0</v>
      </c>
      <c r="H164" s="15">
        <v>0</v>
      </c>
      <c r="I164" s="15">
        <v>0</v>
      </c>
      <c r="J164" s="15">
        <v>0</v>
      </c>
      <c r="K164" s="15">
        <v>0</v>
      </c>
      <c r="L164" s="15">
        <v>0</v>
      </c>
      <c r="M164" s="15">
        <v>0</v>
      </c>
      <c r="N164" s="15">
        <v>0</v>
      </c>
      <c r="O164" s="15">
        <v>0</v>
      </c>
    </row>
    <row r="165" spans="1:15" x14ac:dyDescent="0.2">
      <c r="A165" s="41" t="s">
        <v>717</v>
      </c>
      <c r="B165" s="37" t="s">
        <v>718</v>
      </c>
      <c r="C165" s="19">
        <v>0</v>
      </c>
      <c r="D165" s="19">
        <v>0</v>
      </c>
      <c r="E165" s="19">
        <v>0</v>
      </c>
      <c r="F165" s="19">
        <v>0</v>
      </c>
      <c r="G165" s="19">
        <v>0</v>
      </c>
      <c r="H165" s="19">
        <v>0</v>
      </c>
      <c r="I165" s="19">
        <v>0</v>
      </c>
      <c r="J165" s="19">
        <v>0</v>
      </c>
      <c r="K165" s="19">
        <v>0</v>
      </c>
      <c r="L165" s="19">
        <v>0</v>
      </c>
      <c r="M165" s="19">
        <v>0</v>
      </c>
      <c r="N165" s="19">
        <v>0</v>
      </c>
      <c r="O165" s="19">
        <v>0</v>
      </c>
    </row>
    <row r="166" spans="1:15" x14ac:dyDescent="0.2">
      <c r="A166" s="40" t="s">
        <v>721</v>
      </c>
      <c r="B166" s="35" t="s">
        <v>722</v>
      </c>
      <c r="C166" s="15">
        <v>0</v>
      </c>
      <c r="D166" s="15">
        <v>0</v>
      </c>
      <c r="E166" s="15">
        <v>0</v>
      </c>
      <c r="F166" s="15">
        <v>0</v>
      </c>
      <c r="G166" s="15">
        <v>0</v>
      </c>
      <c r="H166" s="15">
        <v>0</v>
      </c>
      <c r="I166" s="15">
        <v>0</v>
      </c>
      <c r="J166" s="15">
        <v>0</v>
      </c>
      <c r="K166" s="15">
        <v>0</v>
      </c>
      <c r="L166" s="15">
        <v>0</v>
      </c>
      <c r="M166" s="15">
        <v>0</v>
      </c>
      <c r="N166" s="15">
        <v>0</v>
      </c>
      <c r="O166" s="15">
        <v>0</v>
      </c>
    </row>
    <row r="167" spans="1:15" x14ac:dyDescent="0.2">
      <c r="A167" s="41" t="s">
        <v>725</v>
      </c>
      <c r="B167" s="37" t="s">
        <v>726</v>
      </c>
      <c r="C167" s="19">
        <v>0</v>
      </c>
      <c r="D167" s="19">
        <v>0</v>
      </c>
      <c r="E167" s="19">
        <v>0</v>
      </c>
      <c r="F167" s="19">
        <v>0</v>
      </c>
      <c r="G167" s="19">
        <v>0</v>
      </c>
      <c r="H167" s="19">
        <v>0</v>
      </c>
      <c r="I167" s="19">
        <v>0</v>
      </c>
      <c r="J167" s="19">
        <v>0</v>
      </c>
      <c r="K167" s="19">
        <v>0</v>
      </c>
      <c r="L167" s="19">
        <v>0</v>
      </c>
      <c r="M167" s="19">
        <v>0</v>
      </c>
      <c r="N167" s="19">
        <v>0</v>
      </c>
      <c r="O167" s="19">
        <v>0</v>
      </c>
    </row>
    <row r="168" spans="1:15" x14ac:dyDescent="0.2">
      <c r="A168" s="40" t="s">
        <v>729</v>
      </c>
      <c r="B168" s="35" t="s">
        <v>730</v>
      </c>
      <c r="C168" s="15">
        <v>0</v>
      </c>
      <c r="D168" s="15">
        <v>0</v>
      </c>
      <c r="E168" s="15">
        <v>0</v>
      </c>
      <c r="F168" s="15">
        <v>0</v>
      </c>
      <c r="G168" s="15">
        <v>0</v>
      </c>
      <c r="H168" s="15">
        <v>0</v>
      </c>
      <c r="I168" s="15">
        <v>0</v>
      </c>
      <c r="J168" s="15">
        <v>0</v>
      </c>
      <c r="K168" s="15">
        <v>0</v>
      </c>
      <c r="L168" s="15">
        <v>0</v>
      </c>
      <c r="M168" s="15">
        <v>1</v>
      </c>
      <c r="N168" s="15">
        <v>0</v>
      </c>
      <c r="O168" s="15">
        <v>0</v>
      </c>
    </row>
    <row r="169" spans="1:15" x14ac:dyDescent="0.2">
      <c r="A169" s="41" t="s">
        <v>733</v>
      </c>
      <c r="B169" s="37" t="s">
        <v>734</v>
      </c>
      <c r="C169" s="19">
        <v>0</v>
      </c>
      <c r="D169" s="19">
        <v>0</v>
      </c>
      <c r="E169" s="19">
        <v>0</v>
      </c>
      <c r="F169" s="19">
        <v>0</v>
      </c>
      <c r="G169" s="19">
        <v>0</v>
      </c>
      <c r="H169" s="19">
        <v>0</v>
      </c>
      <c r="I169" s="19">
        <v>0</v>
      </c>
      <c r="J169" s="19">
        <v>0</v>
      </c>
      <c r="K169" s="19">
        <v>0</v>
      </c>
      <c r="L169" s="19">
        <v>0</v>
      </c>
      <c r="M169" s="19">
        <v>0</v>
      </c>
      <c r="N169" s="19">
        <v>0</v>
      </c>
      <c r="O169" s="19">
        <v>0</v>
      </c>
    </row>
    <row r="170" spans="1:15" x14ac:dyDescent="0.2">
      <c r="A170" s="40" t="s">
        <v>737</v>
      </c>
      <c r="B170" s="35" t="s">
        <v>738</v>
      </c>
      <c r="C170" s="15">
        <v>1</v>
      </c>
      <c r="D170" s="15">
        <v>1</v>
      </c>
      <c r="E170" s="15">
        <v>0</v>
      </c>
      <c r="F170" s="15">
        <v>0</v>
      </c>
      <c r="G170" s="15">
        <v>0</v>
      </c>
      <c r="H170" s="15">
        <v>1</v>
      </c>
      <c r="I170" s="15">
        <v>1</v>
      </c>
      <c r="J170" s="15">
        <v>1</v>
      </c>
      <c r="K170" s="15">
        <v>1</v>
      </c>
      <c r="L170" s="15">
        <v>1</v>
      </c>
      <c r="M170" s="15">
        <v>0</v>
      </c>
      <c r="N170" s="15">
        <v>0</v>
      </c>
      <c r="O170" s="15">
        <v>0</v>
      </c>
    </row>
    <row r="171" spans="1:15" x14ac:dyDescent="0.2">
      <c r="A171" s="41" t="s">
        <v>741</v>
      </c>
      <c r="B171" s="37" t="s">
        <v>742</v>
      </c>
      <c r="C171" s="19">
        <v>0</v>
      </c>
      <c r="D171" s="19">
        <v>0</v>
      </c>
      <c r="E171" s="19">
        <v>0</v>
      </c>
      <c r="F171" s="19">
        <v>0</v>
      </c>
      <c r="G171" s="19">
        <v>0</v>
      </c>
      <c r="H171" s="19">
        <v>0</v>
      </c>
      <c r="I171" s="19">
        <v>0</v>
      </c>
      <c r="J171" s="19">
        <v>0</v>
      </c>
      <c r="K171" s="19">
        <v>0</v>
      </c>
      <c r="L171" s="19">
        <v>0</v>
      </c>
      <c r="M171" s="19">
        <v>0</v>
      </c>
      <c r="N171" s="19">
        <v>0</v>
      </c>
      <c r="O171" s="19">
        <v>0</v>
      </c>
    </row>
    <row r="172" spans="1:15" x14ac:dyDescent="0.2">
      <c r="A172" s="40" t="s">
        <v>745</v>
      </c>
      <c r="B172" s="35" t="s">
        <v>746</v>
      </c>
      <c r="C172" s="15">
        <v>0</v>
      </c>
      <c r="D172" s="15">
        <v>0</v>
      </c>
      <c r="E172" s="15">
        <v>0</v>
      </c>
      <c r="F172" s="15">
        <v>0</v>
      </c>
      <c r="G172" s="15">
        <v>0</v>
      </c>
      <c r="H172" s="15">
        <v>0</v>
      </c>
      <c r="I172" s="15">
        <v>0</v>
      </c>
      <c r="J172" s="15">
        <v>0</v>
      </c>
      <c r="K172" s="15">
        <v>0</v>
      </c>
      <c r="L172" s="15">
        <v>0</v>
      </c>
      <c r="M172" s="15">
        <v>0</v>
      </c>
      <c r="N172" s="15">
        <v>0</v>
      </c>
      <c r="O172" s="15">
        <v>0</v>
      </c>
    </row>
    <row r="173" spans="1:15" x14ac:dyDescent="0.2">
      <c r="A173" s="41" t="s">
        <v>749</v>
      </c>
      <c r="B173" s="37" t="s">
        <v>750</v>
      </c>
      <c r="C173" s="19">
        <v>0</v>
      </c>
      <c r="D173" s="19">
        <v>0</v>
      </c>
      <c r="E173" s="19">
        <v>0</v>
      </c>
      <c r="F173" s="19">
        <v>0</v>
      </c>
      <c r="G173" s="19">
        <v>0</v>
      </c>
      <c r="H173" s="19">
        <v>0</v>
      </c>
      <c r="I173" s="19">
        <v>0</v>
      </c>
      <c r="J173" s="19">
        <v>0</v>
      </c>
      <c r="K173" s="19">
        <v>0</v>
      </c>
      <c r="L173" s="19">
        <v>0</v>
      </c>
      <c r="M173" s="19">
        <v>0</v>
      </c>
      <c r="N173" s="19">
        <v>0</v>
      </c>
      <c r="O173" s="19">
        <v>0</v>
      </c>
    </row>
    <row r="174" spans="1:15" x14ac:dyDescent="0.2">
      <c r="A174" s="40" t="s">
        <v>753</v>
      </c>
      <c r="B174" s="35" t="s">
        <v>754</v>
      </c>
      <c r="C174" s="15">
        <v>0</v>
      </c>
      <c r="D174" s="15">
        <v>0</v>
      </c>
      <c r="E174" s="15">
        <v>0</v>
      </c>
      <c r="F174" s="15">
        <v>0</v>
      </c>
      <c r="G174" s="15">
        <v>0</v>
      </c>
      <c r="H174" s="15">
        <v>0</v>
      </c>
      <c r="I174" s="15">
        <v>0</v>
      </c>
      <c r="J174" s="15">
        <v>0</v>
      </c>
      <c r="K174" s="15">
        <v>0</v>
      </c>
      <c r="L174" s="15">
        <v>0</v>
      </c>
      <c r="M174" s="15">
        <v>0</v>
      </c>
      <c r="N174" s="15">
        <v>0</v>
      </c>
      <c r="O174" s="15">
        <v>0</v>
      </c>
    </row>
    <row r="175" spans="1:15" x14ac:dyDescent="0.2">
      <c r="A175" s="41" t="s">
        <v>757</v>
      </c>
      <c r="B175" s="37" t="s">
        <v>758</v>
      </c>
      <c r="C175" s="19">
        <v>0</v>
      </c>
      <c r="D175" s="19">
        <v>0</v>
      </c>
      <c r="E175" s="19">
        <v>0</v>
      </c>
      <c r="F175" s="19">
        <v>0</v>
      </c>
      <c r="G175" s="19">
        <v>0</v>
      </c>
      <c r="H175" s="19">
        <v>0</v>
      </c>
      <c r="I175" s="19">
        <v>0</v>
      </c>
      <c r="J175" s="19">
        <v>0</v>
      </c>
      <c r="K175" s="19">
        <v>0</v>
      </c>
      <c r="L175" s="19">
        <v>0</v>
      </c>
      <c r="M175" s="19">
        <v>0</v>
      </c>
      <c r="N175" s="19">
        <v>0</v>
      </c>
      <c r="O175" s="19">
        <v>0</v>
      </c>
    </row>
    <row r="176" spans="1:15" x14ac:dyDescent="0.2">
      <c r="A176" s="40" t="s">
        <v>761</v>
      </c>
      <c r="B176" s="35" t="s">
        <v>762</v>
      </c>
      <c r="C176" s="15">
        <v>0</v>
      </c>
      <c r="D176" s="15">
        <v>0</v>
      </c>
      <c r="E176" s="15">
        <v>0</v>
      </c>
      <c r="F176" s="15">
        <v>0</v>
      </c>
      <c r="G176" s="15">
        <v>0</v>
      </c>
      <c r="H176" s="15">
        <v>0</v>
      </c>
      <c r="I176" s="15">
        <v>0</v>
      </c>
      <c r="J176" s="15">
        <v>0</v>
      </c>
      <c r="K176" s="15">
        <v>0</v>
      </c>
      <c r="L176" s="15">
        <v>0</v>
      </c>
      <c r="M176" s="15">
        <v>0</v>
      </c>
      <c r="N176" s="15">
        <v>0</v>
      </c>
      <c r="O176" s="15">
        <v>0</v>
      </c>
    </row>
    <row r="177" spans="1:15" x14ac:dyDescent="0.2">
      <c r="A177" s="41" t="s">
        <v>765</v>
      </c>
      <c r="B177" s="37" t="s">
        <v>766</v>
      </c>
      <c r="C177" s="19">
        <v>0</v>
      </c>
      <c r="D177" s="19">
        <v>0</v>
      </c>
      <c r="E177" s="19">
        <v>0</v>
      </c>
      <c r="F177" s="19">
        <v>0</v>
      </c>
      <c r="G177" s="19">
        <v>0</v>
      </c>
      <c r="H177" s="19">
        <v>0</v>
      </c>
      <c r="I177" s="19">
        <v>0</v>
      </c>
      <c r="J177" s="19">
        <v>0</v>
      </c>
      <c r="K177" s="19">
        <v>0</v>
      </c>
      <c r="L177" s="19">
        <v>0</v>
      </c>
      <c r="M177" s="19">
        <v>0</v>
      </c>
      <c r="N177" s="19">
        <v>1</v>
      </c>
      <c r="O177" s="19">
        <v>0</v>
      </c>
    </row>
    <row r="178" spans="1:15" x14ac:dyDescent="0.2">
      <c r="A178" s="40" t="s">
        <v>769</v>
      </c>
      <c r="B178" s="35" t="s">
        <v>770</v>
      </c>
      <c r="C178" s="15">
        <v>0</v>
      </c>
      <c r="D178" s="15">
        <v>0</v>
      </c>
      <c r="E178" s="15">
        <v>0</v>
      </c>
      <c r="F178" s="15">
        <v>0</v>
      </c>
      <c r="G178" s="15">
        <v>0</v>
      </c>
      <c r="H178" s="15">
        <v>0</v>
      </c>
      <c r="I178" s="15">
        <v>0</v>
      </c>
      <c r="J178" s="15">
        <v>0</v>
      </c>
      <c r="K178" s="15">
        <v>0</v>
      </c>
      <c r="L178" s="15">
        <v>0</v>
      </c>
      <c r="M178" s="15">
        <v>0</v>
      </c>
      <c r="N178" s="15">
        <v>0</v>
      </c>
      <c r="O178" s="15">
        <v>0</v>
      </c>
    </row>
    <row r="179" spans="1:15" x14ac:dyDescent="0.2">
      <c r="A179" s="41" t="s">
        <v>773</v>
      </c>
      <c r="B179" s="37" t="s">
        <v>774</v>
      </c>
      <c r="C179" s="19">
        <v>0</v>
      </c>
      <c r="D179" s="19">
        <v>0</v>
      </c>
      <c r="E179" s="19">
        <v>0</v>
      </c>
      <c r="F179" s="19">
        <v>0</v>
      </c>
      <c r="G179" s="19">
        <v>0</v>
      </c>
      <c r="H179" s="19">
        <v>0</v>
      </c>
      <c r="I179" s="19">
        <v>0</v>
      </c>
      <c r="J179" s="19">
        <v>0</v>
      </c>
      <c r="K179" s="19">
        <v>0</v>
      </c>
      <c r="L179" s="19">
        <v>0</v>
      </c>
      <c r="M179" s="19">
        <v>1</v>
      </c>
      <c r="N179" s="19">
        <v>1</v>
      </c>
      <c r="O179" s="19">
        <v>0</v>
      </c>
    </row>
    <row r="180" spans="1:15" x14ac:dyDescent="0.2">
      <c r="A180" s="40" t="s">
        <v>777</v>
      </c>
      <c r="B180" s="35" t="s">
        <v>778</v>
      </c>
      <c r="C180" s="15">
        <v>0</v>
      </c>
      <c r="D180" s="15">
        <v>0</v>
      </c>
      <c r="E180" s="15">
        <v>0</v>
      </c>
      <c r="F180" s="15">
        <v>0</v>
      </c>
      <c r="G180" s="15">
        <v>1</v>
      </c>
      <c r="H180" s="15">
        <v>0</v>
      </c>
      <c r="I180" s="15">
        <v>0</v>
      </c>
      <c r="J180" s="15">
        <v>0</v>
      </c>
      <c r="K180" s="15">
        <v>0</v>
      </c>
      <c r="L180" s="15">
        <v>0</v>
      </c>
      <c r="M180" s="15">
        <v>0</v>
      </c>
      <c r="N180" s="15">
        <v>0</v>
      </c>
      <c r="O180" s="15">
        <v>0</v>
      </c>
    </row>
    <row r="181" spans="1:15" x14ac:dyDescent="0.2">
      <c r="A181" s="41" t="s">
        <v>781</v>
      </c>
      <c r="B181" s="37" t="s">
        <v>782</v>
      </c>
      <c r="C181" s="19">
        <v>0</v>
      </c>
      <c r="D181" s="19">
        <v>0</v>
      </c>
      <c r="E181" s="19">
        <v>0</v>
      </c>
      <c r="F181" s="19">
        <v>0</v>
      </c>
      <c r="G181" s="19">
        <v>0</v>
      </c>
      <c r="H181" s="19">
        <v>0</v>
      </c>
      <c r="I181" s="19">
        <v>0</v>
      </c>
      <c r="J181" s="19">
        <v>0</v>
      </c>
      <c r="K181" s="19">
        <v>0</v>
      </c>
      <c r="L181" s="19">
        <v>0</v>
      </c>
      <c r="M181" s="19">
        <v>0</v>
      </c>
      <c r="N181" s="19">
        <v>0</v>
      </c>
      <c r="O181" s="19">
        <v>0</v>
      </c>
    </row>
    <row r="182" spans="1:15" x14ac:dyDescent="0.2">
      <c r="A182" s="40" t="s">
        <v>785</v>
      </c>
      <c r="B182" s="35" t="s">
        <v>786</v>
      </c>
      <c r="C182" s="15">
        <v>0</v>
      </c>
      <c r="D182" s="15">
        <v>0</v>
      </c>
      <c r="E182" s="15">
        <v>0</v>
      </c>
      <c r="F182" s="15">
        <v>0</v>
      </c>
      <c r="G182" s="15">
        <v>0</v>
      </c>
      <c r="H182" s="15">
        <v>0</v>
      </c>
      <c r="I182" s="15">
        <v>0</v>
      </c>
      <c r="J182" s="15">
        <v>0</v>
      </c>
      <c r="K182" s="15">
        <v>0</v>
      </c>
      <c r="L182" s="15">
        <v>0</v>
      </c>
      <c r="M182" s="15">
        <v>0</v>
      </c>
      <c r="N182" s="15">
        <v>0</v>
      </c>
      <c r="O182" s="15">
        <v>0</v>
      </c>
    </row>
    <row r="183" spans="1:15" x14ac:dyDescent="0.2">
      <c r="A183" s="41" t="s">
        <v>789</v>
      </c>
      <c r="B183" s="37" t="s">
        <v>790</v>
      </c>
      <c r="C183" s="19">
        <v>0</v>
      </c>
      <c r="D183" s="19">
        <v>0</v>
      </c>
      <c r="E183" s="19">
        <v>0</v>
      </c>
      <c r="F183" s="19">
        <v>0</v>
      </c>
      <c r="G183" s="19">
        <v>0</v>
      </c>
      <c r="H183" s="19">
        <v>0</v>
      </c>
      <c r="I183" s="19">
        <v>0</v>
      </c>
      <c r="J183" s="19">
        <v>0</v>
      </c>
      <c r="K183" s="19">
        <v>0</v>
      </c>
      <c r="L183" s="19">
        <v>0</v>
      </c>
      <c r="M183" s="19">
        <v>1</v>
      </c>
      <c r="N183" s="19">
        <v>0</v>
      </c>
      <c r="O183" s="19">
        <v>0</v>
      </c>
    </row>
    <row r="184" spans="1:15" x14ac:dyDescent="0.2">
      <c r="A184" s="40" t="s">
        <v>793</v>
      </c>
      <c r="B184" s="35" t="s">
        <v>794</v>
      </c>
      <c r="C184" s="15">
        <v>0</v>
      </c>
      <c r="D184" s="15">
        <v>0</v>
      </c>
      <c r="E184" s="15">
        <v>0</v>
      </c>
      <c r="F184" s="15">
        <v>0</v>
      </c>
      <c r="G184" s="15">
        <v>0</v>
      </c>
      <c r="H184" s="15">
        <v>0</v>
      </c>
      <c r="I184" s="15">
        <v>0</v>
      </c>
      <c r="J184" s="15">
        <v>0</v>
      </c>
      <c r="K184" s="15">
        <v>0</v>
      </c>
      <c r="L184" s="15">
        <v>0</v>
      </c>
      <c r="M184" s="15">
        <v>0</v>
      </c>
      <c r="N184" s="15">
        <v>0</v>
      </c>
      <c r="O184" s="15">
        <v>0</v>
      </c>
    </row>
    <row r="185" spans="1:15" x14ac:dyDescent="0.2">
      <c r="A185" s="41" t="s">
        <v>797</v>
      </c>
      <c r="B185" s="37" t="s">
        <v>798</v>
      </c>
      <c r="C185" s="19">
        <v>0</v>
      </c>
      <c r="D185" s="19">
        <v>0</v>
      </c>
      <c r="E185" s="19">
        <v>0</v>
      </c>
      <c r="F185" s="19">
        <v>0</v>
      </c>
      <c r="G185" s="19">
        <v>0</v>
      </c>
      <c r="H185" s="19">
        <v>0</v>
      </c>
      <c r="I185" s="19">
        <v>0</v>
      </c>
      <c r="J185" s="19">
        <v>0</v>
      </c>
      <c r="K185" s="19">
        <v>0</v>
      </c>
      <c r="L185" s="19">
        <v>0</v>
      </c>
      <c r="M185" s="19">
        <v>0</v>
      </c>
      <c r="N185" s="19">
        <v>0</v>
      </c>
      <c r="O185" s="19">
        <v>0</v>
      </c>
    </row>
    <row r="186" spans="1:15" x14ac:dyDescent="0.2">
      <c r="A186" s="40" t="s">
        <v>801</v>
      </c>
      <c r="B186" s="35" t="s">
        <v>802</v>
      </c>
      <c r="C186" s="15">
        <v>0</v>
      </c>
      <c r="D186" s="15">
        <v>0</v>
      </c>
      <c r="E186" s="15">
        <v>0</v>
      </c>
      <c r="F186" s="15">
        <v>0</v>
      </c>
      <c r="G186" s="15">
        <v>0</v>
      </c>
      <c r="H186" s="15">
        <v>0</v>
      </c>
      <c r="I186" s="15">
        <v>0</v>
      </c>
      <c r="J186" s="15">
        <v>0</v>
      </c>
      <c r="K186" s="15">
        <v>0</v>
      </c>
      <c r="L186" s="15">
        <v>0</v>
      </c>
      <c r="M186" s="15">
        <v>0</v>
      </c>
      <c r="N186" s="15">
        <v>0</v>
      </c>
      <c r="O186" s="15">
        <v>0</v>
      </c>
    </row>
    <row r="187" spans="1:15" x14ac:dyDescent="0.2">
      <c r="A187" s="41" t="s">
        <v>805</v>
      </c>
      <c r="B187" s="37" t="s">
        <v>806</v>
      </c>
      <c r="C187" s="19">
        <v>0</v>
      </c>
      <c r="D187" s="19">
        <v>0</v>
      </c>
      <c r="E187" s="19">
        <v>0</v>
      </c>
      <c r="F187" s="19">
        <v>0</v>
      </c>
      <c r="G187" s="19">
        <v>0</v>
      </c>
      <c r="H187" s="19">
        <v>0</v>
      </c>
      <c r="I187" s="19">
        <v>0</v>
      </c>
      <c r="J187" s="19">
        <v>0</v>
      </c>
      <c r="K187" s="19">
        <v>0</v>
      </c>
      <c r="L187" s="19">
        <v>0</v>
      </c>
      <c r="M187" s="19">
        <v>0</v>
      </c>
      <c r="N187" s="19">
        <v>0</v>
      </c>
      <c r="O187" s="19">
        <v>0</v>
      </c>
    </row>
    <row r="188" spans="1:15" x14ac:dyDescent="0.2">
      <c r="A188" s="40" t="s">
        <v>809</v>
      </c>
      <c r="B188" s="35" t="s">
        <v>810</v>
      </c>
      <c r="C188" s="15">
        <v>0</v>
      </c>
      <c r="D188" s="15">
        <v>0</v>
      </c>
      <c r="E188" s="15">
        <v>0</v>
      </c>
      <c r="F188" s="15">
        <v>0</v>
      </c>
      <c r="G188" s="15">
        <v>0</v>
      </c>
      <c r="H188" s="15">
        <v>0</v>
      </c>
      <c r="I188" s="15">
        <v>0</v>
      </c>
      <c r="J188" s="15">
        <v>0</v>
      </c>
      <c r="K188" s="15">
        <v>0</v>
      </c>
      <c r="L188" s="15">
        <v>0</v>
      </c>
      <c r="M188" s="15">
        <v>0</v>
      </c>
      <c r="N188" s="15">
        <v>0</v>
      </c>
      <c r="O188" s="15">
        <v>0</v>
      </c>
    </row>
    <row r="189" spans="1:15" x14ac:dyDescent="0.2">
      <c r="A189" s="41" t="s">
        <v>813</v>
      </c>
      <c r="B189" s="37" t="s">
        <v>814</v>
      </c>
      <c r="C189" s="19">
        <v>0</v>
      </c>
      <c r="D189" s="19">
        <v>0</v>
      </c>
      <c r="E189" s="19">
        <v>0</v>
      </c>
      <c r="F189" s="19">
        <v>0</v>
      </c>
      <c r="G189" s="19">
        <v>0</v>
      </c>
      <c r="H189" s="19">
        <v>0</v>
      </c>
      <c r="I189" s="19">
        <v>0</v>
      </c>
      <c r="J189" s="19">
        <v>0</v>
      </c>
      <c r="K189" s="19">
        <v>0</v>
      </c>
      <c r="L189" s="19">
        <v>0</v>
      </c>
      <c r="M189" s="19">
        <v>0</v>
      </c>
      <c r="N189" s="19">
        <v>0</v>
      </c>
      <c r="O189" s="19">
        <v>0</v>
      </c>
    </row>
    <row r="190" spans="1:15" x14ac:dyDescent="0.2">
      <c r="A190" s="40" t="s">
        <v>817</v>
      </c>
      <c r="B190" s="35" t="s">
        <v>818</v>
      </c>
      <c r="C190" s="15">
        <v>0</v>
      </c>
      <c r="D190" s="15">
        <v>0</v>
      </c>
      <c r="E190" s="15">
        <v>0</v>
      </c>
      <c r="F190" s="15">
        <v>0</v>
      </c>
      <c r="G190" s="15">
        <v>0</v>
      </c>
      <c r="H190" s="15">
        <v>1</v>
      </c>
      <c r="I190" s="15">
        <v>1</v>
      </c>
      <c r="J190" s="15">
        <v>1</v>
      </c>
      <c r="K190" s="15">
        <v>1</v>
      </c>
      <c r="L190" s="15">
        <v>1</v>
      </c>
      <c r="M190" s="15">
        <v>0</v>
      </c>
      <c r="N190" s="15">
        <v>1</v>
      </c>
      <c r="O190" s="15">
        <v>0</v>
      </c>
    </row>
    <row r="191" spans="1:15" x14ac:dyDescent="0.2">
      <c r="A191" s="41" t="s">
        <v>821</v>
      </c>
      <c r="B191" s="37" t="s">
        <v>822</v>
      </c>
      <c r="C191" s="19">
        <v>0</v>
      </c>
      <c r="D191" s="19">
        <v>0</v>
      </c>
      <c r="E191" s="19">
        <v>0</v>
      </c>
      <c r="F191" s="19">
        <v>0</v>
      </c>
      <c r="G191" s="19">
        <v>0</v>
      </c>
      <c r="H191" s="19">
        <v>0</v>
      </c>
      <c r="I191" s="19">
        <v>0</v>
      </c>
      <c r="J191" s="19">
        <v>0</v>
      </c>
      <c r="K191" s="19">
        <v>0</v>
      </c>
      <c r="L191" s="19">
        <v>0</v>
      </c>
      <c r="M191" s="19">
        <v>0</v>
      </c>
      <c r="N191" s="19">
        <v>0</v>
      </c>
      <c r="O191" s="19">
        <v>0</v>
      </c>
    </row>
    <row r="192" spans="1:15" x14ac:dyDescent="0.2">
      <c r="A192" s="40" t="s">
        <v>825</v>
      </c>
      <c r="B192" s="35" t="s">
        <v>826</v>
      </c>
      <c r="C192" s="15">
        <v>0</v>
      </c>
      <c r="D192" s="15">
        <v>0</v>
      </c>
      <c r="E192" s="15">
        <v>0</v>
      </c>
      <c r="F192" s="15">
        <v>0</v>
      </c>
      <c r="G192" s="15">
        <v>0</v>
      </c>
      <c r="H192" s="15">
        <v>0</v>
      </c>
      <c r="I192" s="15">
        <v>0</v>
      </c>
      <c r="J192" s="15">
        <v>0</v>
      </c>
      <c r="K192" s="15">
        <v>0</v>
      </c>
      <c r="L192" s="15">
        <v>0</v>
      </c>
      <c r="M192" s="15">
        <v>0</v>
      </c>
      <c r="N192" s="15">
        <v>0</v>
      </c>
      <c r="O192" s="15">
        <v>0</v>
      </c>
    </row>
    <row r="193" spans="1:15" x14ac:dyDescent="0.2">
      <c r="A193" s="41" t="s">
        <v>829</v>
      </c>
      <c r="B193" s="37" t="s">
        <v>830</v>
      </c>
      <c r="C193" s="19">
        <v>0</v>
      </c>
      <c r="D193" s="19">
        <v>0</v>
      </c>
      <c r="E193" s="19">
        <v>0</v>
      </c>
      <c r="F193" s="19">
        <v>0</v>
      </c>
      <c r="G193" s="19">
        <v>0</v>
      </c>
      <c r="H193" s="19">
        <v>0</v>
      </c>
      <c r="I193" s="19">
        <v>0</v>
      </c>
      <c r="J193" s="19">
        <v>0</v>
      </c>
      <c r="K193" s="19">
        <v>0</v>
      </c>
      <c r="L193" s="19">
        <v>0</v>
      </c>
      <c r="M193" s="19">
        <v>0</v>
      </c>
      <c r="N193" s="19">
        <v>0</v>
      </c>
      <c r="O193" s="19">
        <v>0</v>
      </c>
    </row>
    <row r="194" spans="1:15" x14ac:dyDescent="0.2">
      <c r="A194" s="40" t="s">
        <v>833</v>
      </c>
      <c r="B194" s="35" t="s">
        <v>834</v>
      </c>
      <c r="C194" s="15">
        <v>0</v>
      </c>
      <c r="D194" s="15">
        <v>0</v>
      </c>
      <c r="E194" s="15">
        <v>0</v>
      </c>
      <c r="F194" s="15">
        <v>0</v>
      </c>
      <c r="G194" s="15">
        <v>0</v>
      </c>
      <c r="H194" s="15">
        <v>0</v>
      </c>
      <c r="I194" s="15">
        <v>0</v>
      </c>
      <c r="J194" s="15">
        <v>0</v>
      </c>
      <c r="K194" s="15">
        <v>0</v>
      </c>
      <c r="L194" s="15">
        <v>0</v>
      </c>
      <c r="M194" s="15">
        <v>0</v>
      </c>
      <c r="N194" s="15">
        <v>0</v>
      </c>
      <c r="O194" s="15">
        <v>0</v>
      </c>
    </row>
    <row r="195" spans="1:15" x14ac:dyDescent="0.2">
      <c r="A195" s="41" t="s">
        <v>837</v>
      </c>
      <c r="B195" s="37" t="s">
        <v>838</v>
      </c>
      <c r="C195" s="19">
        <v>0</v>
      </c>
      <c r="D195" s="19">
        <v>0</v>
      </c>
      <c r="E195" s="19">
        <v>0</v>
      </c>
      <c r="F195" s="19">
        <v>0</v>
      </c>
      <c r="G195" s="19">
        <v>0</v>
      </c>
      <c r="H195" s="19">
        <v>0</v>
      </c>
      <c r="I195" s="19">
        <v>0</v>
      </c>
      <c r="J195" s="19">
        <v>0</v>
      </c>
      <c r="K195" s="19">
        <v>0</v>
      </c>
      <c r="L195" s="19">
        <v>0</v>
      </c>
      <c r="M195" s="19">
        <v>1</v>
      </c>
      <c r="N195" s="19">
        <v>0</v>
      </c>
      <c r="O195" s="19">
        <v>0</v>
      </c>
    </row>
    <row r="196" spans="1:15" x14ac:dyDescent="0.2">
      <c r="A196" s="40" t="s">
        <v>841</v>
      </c>
      <c r="B196" s="35" t="s">
        <v>842</v>
      </c>
      <c r="C196" s="15">
        <v>0</v>
      </c>
      <c r="D196" s="15">
        <v>0</v>
      </c>
      <c r="E196" s="15">
        <v>0</v>
      </c>
      <c r="F196" s="15">
        <v>0</v>
      </c>
      <c r="G196" s="15">
        <v>0</v>
      </c>
      <c r="H196" s="15">
        <v>0</v>
      </c>
      <c r="I196" s="15">
        <v>0</v>
      </c>
      <c r="J196" s="15">
        <v>0</v>
      </c>
      <c r="K196" s="15">
        <v>0</v>
      </c>
      <c r="L196" s="15">
        <v>0</v>
      </c>
      <c r="M196" s="15">
        <v>1</v>
      </c>
      <c r="N196" s="15">
        <v>0</v>
      </c>
      <c r="O196" s="15">
        <v>0</v>
      </c>
    </row>
    <row r="197" spans="1:15" x14ac:dyDescent="0.2">
      <c r="A197" s="41" t="s">
        <v>845</v>
      </c>
      <c r="B197" s="37" t="s">
        <v>846</v>
      </c>
      <c r="C197" s="19">
        <v>0</v>
      </c>
      <c r="D197" s="19">
        <v>0</v>
      </c>
      <c r="E197" s="19">
        <v>0</v>
      </c>
      <c r="F197" s="19">
        <v>0</v>
      </c>
      <c r="G197" s="19">
        <v>0</v>
      </c>
      <c r="H197" s="19">
        <v>0</v>
      </c>
      <c r="I197" s="19">
        <v>0</v>
      </c>
      <c r="J197" s="19">
        <v>0</v>
      </c>
      <c r="K197" s="19">
        <v>0</v>
      </c>
      <c r="L197" s="19">
        <v>0</v>
      </c>
      <c r="M197" s="19">
        <v>0</v>
      </c>
      <c r="N197" s="19">
        <v>0</v>
      </c>
      <c r="O197" s="19">
        <v>0</v>
      </c>
    </row>
    <row r="198" spans="1:15" x14ac:dyDescent="0.2">
      <c r="A198" s="40" t="s">
        <v>849</v>
      </c>
      <c r="B198" s="35" t="s">
        <v>850</v>
      </c>
      <c r="C198" s="15">
        <v>0</v>
      </c>
      <c r="D198" s="15">
        <v>0</v>
      </c>
      <c r="E198" s="15">
        <v>0</v>
      </c>
      <c r="F198" s="15">
        <v>0</v>
      </c>
      <c r="G198" s="15">
        <v>0</v>
      </c>
      <c r="H198" s="15">
        <v>0</v>
      </c>
      <c r="I198" s="15">
        <v>0</v>
      </c>
      <c r="J198" s="15">
        <v>0</v>
      </c>
      <c r="K198" s="15">
        <v>0</v>
      </c>
      <c r="L198" s="15">
        <v>0</v>
      </c>
      <c r="M198" s="15">
        <v>0</v>
      </c>
      <c r="N198" s="15">
        <v>0</v>
      </c>
      <c r="O198" s="15">
        <v>0</v>
      </c>
    </row>
    <row r="199" spans="1:15" x14ac:dyDescent="0.2">
      <c r="A199" s="41" t="s">
        <v>853</v>
      </c>
      <c r="B199" s="37" t="s">
        <v>854</v>
      </c>
      <c r="C199" s="19">
        <v>0</v>
      </c>
      <c r="D199" s="19">
        <v>0</v>
      </c>
      <c r="E199" s="19">
        <v>0</v>
      </c>
      <c r="F199" s="19">
        <v>0</v>
      </c>
      <c r="G199" s="19">
        <v>0</v>
      </c>
      <c r="H199" s="19">
        <v>0</v>
      </c>
      <c r="I199" s="19">
        <v>0</v>
      </c>
      <c r="J199" s="19">
        <v>0</v>
      </c>
      <c r="K199" s="19">
        <v>0</v>
      </c>
      <c r="L199" s="19">
        <v>0</v>
      </c>
      <c r="M199" s="19">
        <v>1</v>
      </c>
      <c r="N199" s="19">
        <v>0</v>
      </c>
      <c r="O199" s="19">
        <v>0</v>
      </c>
    </row>
    <row r="200" spans="1:15" x14ac:dyDescent="0.2">
      <c r="A200" s="40" t="s">
        <v>857</v>
      </c>
      <c r="B200" s="35" t="s">
        <v>858</v>
      </c>
      <c r="C200" s="15">
        <v>0</v>
      </c>
      <c r="D200" s="15">
        <v>0</v>
      </c>
      <c r="E200" s="15">
        <v>0</v>
      </c>
      <c r="F200" s="15">
        <v>0</v>
      </c>
      <c r="G200" s="15">
        <v>0</v>
      </c>
      <c r="H200" s="15">
        <v>0</v>
      </c>
      <c r="I200" s="15">
        <v>0</v>
      </c>
      <c r="J200" s="15">
        <v>0</v>
      </c>
      <c r="K200" s="15">
        <v>0</v>
      </c>
      <c r="L200" s="15">
        <v>0</v>
      </c>
      <c r="M200" s="15">
        <v>1</v>
      </c>
      <c r="N200" s="15">
        <v>0</v>
      </c>
      <c r="O200" s="15">
        <v>0</v>
      </c>
    </row>
    <row r="201" spans="1:15" x14ac:dyDescent="0.2">
      <c r="A201" s="41" t="s">
        <v>861</v>
      </c>
      <c r="B201" s="37" t="s">
        <v>862</v>
      </c>
      <c r="C201" s="19">
        <v>0</v>
      </c>
      <c r="D201" s="19">
        <v>0</v>
      </c>
      <c r="E201" s="19">
        <v>0</v>
      </c>
      <c r="F201" s="19">
        <v>0</v>
      </c>
      <c r="G201" s="19">
        <v>0</v>
      </c>
      <c r="H201" s="19">
        <v>0</v>
      </c>
      <c r="I201" s="19">
        <v>0</v>
      </c>
      <c r="J201" s="19">
        <v>0</v>
      </c>
      <c r="K201" s="19">
        <v>0</v>
      </c>
      <c r="L201" s="19">
        <v>0</v>
      </c>
      <c r="M201" s="19">
        <v>0</v>
      </c>
      <c r="N201" s="19">
        <v>0</v>
      </c>
      <c r="O201" s="19">
        <v>0</v>
      </c>
    </row>
    <row r="202" spans="1:15" x14ac:dyDescent="0.2">
      <c r="A202" s="40" t="s">
        <v>865</v>
      </c>
      <c r="B202" s="35" t="s">
        <v>866</v>
      </c>
      <c r="C202" s="15">
        <v>0</v>
      </c>
      <c r="D202" s="15">
        <v>0</v>
      </c>
      <c r="E202" s="15">
        <v>0</v>
      </c>
      <c r="F202" s="15">
        <v>0</v>
      </c>
      <c r="G202" s="15">
        <v>0</v>
      </c>
      <c r="H202" s="15">
        <v>0</v>
      </c>
      <c r="I202" s="15">
        <v>0</v>
      </c>
      <c r="J202" s="15">
        <v>0</v>
      </c>
      <c r="K202" s="15">
        <v>0</v>
      </c>
      <c r="L202" s="15">
        <v>0</v>
      </c>
      <c r="M202" s="15">
        <v>0</v>
      </c>
      <c r="N202" s="15">
        <v>0</v>
      </c>
      <c r="O202" s="15">
        <v>0</v>
      </c>
    </row>
    <row r="203" spans="1:15" x14ac:dyDescent="0.2">
      <c r="A203" s="41" t="s">
        <v>869</v>
      </c>
      <c r="B203" s="37" t="s">
        <v>870</v>
      </c>
      <c r="C203" s="19">
        <v>0</v>
      </c>
      <c r="D203" s="19">
        <v>0</v>
      </c>
      <c r="E203" s="19">
        <v>0</v>
      </c>
      <c r="F203" s="19">
        <v>0</v>
      </c>
      <c r="G203" s="19">
        <v>0</v>
      </c>
      <c r="H203" s="19">
        <v>0</v>
      </c>
      <c r="I203" s="19">
        <v>0</v>
      </c>
      <c r="J203" s="19">
        <v>0</v>
      </c>
      <c r="K203" s="19">
        <v>0</v>
      </c>
      <c r="L203" s="19">
        <v>0</v>
      </c>
      <c r="M203" s="19">
        <v>0</v>
      </c>
      <c r="N203" s="19">
        <v>0</v>
      </c>
      <c r="O203" s="19">
        <v>0</v>
      </c>
    </row>
    <row r="204" spans="1:15" x14ac:dyDescent="0.2">
      <c r="A204" s="40" t="s">
        <v>873</v>
      </c>
      <c r="B204" s="35" t="s">
        <v>874</v>
      </c>
      <c r="C204" s="15">
        <v>0</v>
      </c>
      <c r="D204" s="15">
        <v>0</v>
      </c>
      <c r="E204" s="15">
        <v>0</v>
      </c>
      <c r="F204" s="15">
        <v>0</v>
      </c>
      <c r="G204" s="15">
        <v>0</v>
      </c>
      <c r="H204" s="15">
        <v>0</v>
      </c>
      <c r="I204" s="15">
        <v>0</v>
      </c>
      <c r="J204" s="15">
        <v>0</v>
      </c>
      <c r="K204" s="15">
        <v>0</v>
      </c>
      <c r="L204" s="15">
        <v>0</v>
      </c>
      <c r="M204" s="15">
        <v>0</v>
      </c>
      <c r="N204" s="15">
        <v>0</v>
      </c>
      <c r="O204" s="15">
        <v>0</v>
      </c>
    </row>
    <row r="205" spans="1:15" x14ac:dyDescent="0.2">
      <c r="A205" s="41" t="s">
        <v>877</v>
      </c>
      <c r="B205" s="37" t="s">
        <v>878</v>
      </c>
      <c r="C205" s="19">
        <v>0</v>
      </c>
      <c r="D205" s="19">
        <v>0</v>
      </c>
      <c r="E205" s="19">
        <v>0</v>
      </c>
      <c r="F205" s="19">
        <v>0</v>
      </c>
      <c r="G205" s="19">
        <v>0</v>
      </c>
      <c r="H205" s="19">
        <v>0</v>
      </c>
      <c r="I205" s="19">
        <v>0</v>
      </c>
      <c r="J205" s="19">
        <v>0</v>
      </c>
      <c r="K205" s="19">
        <v>0</v>
      </c>
      <c r="L205" s="19">
        <v>0</v>
      </c>
      <c r="M205" s="19">
        <v>0</v>
      </c>
      <c r="N205" s="19">
        <v>0</v>
      </c>
      <c r="O205" s="19">
        <v>0</v>
      </c>
    </row>
    <row r="206" spans="1:15" x14ac:dyDescent="0.2">
      <c r="A206" s="40" t="s">
        <v>881</v>
      </c>
      <c r="B206" s="35" t="s">
        <v>882</v>
      </c>
      <c r="C206" s="15">
        <v>0</v>
      </c>
      <c r="D206" s="15">
        <v>0</v>
      </c>
      <c r="E206" s="15">
        <v>0</v>
      </c>
      <c r="F206" s="15">
        <v>0</v>
      </c>
      <c r="G206" s="15">
        <v>0</v>
      </c>
      <c r="H206" s="15">
        <v>0</v>
      </c>
      <c r="I206" s="15">
        <v>0</v>
      </c>
      <c r="J206" s="15">
        <v>0</v>
      </c>
      <c r="K206" s="15">
        <v>0</v>
      </c>
      <c r="L206" s="15">
        <v>0</v>
      </c>
      <c r="M206" s="15">
        <v>1</v>
      </c>
      <c r="N206" s="15">
        <v>0</v>
      </c>
      <c r="O206" s="15">
        <v>0</v>
      </c>
    </row>
    <row r="207" spans="1:15" x14ac:dyDescent="0.2">
      <c r="A207" s="41" t="s">
        <v>885</v>
      </c>
      <c r="B207" s="37" t="s">
        <v>886</v>
      </c>
      <c r="C207" s="19">
        <v>0</v>
      </c>
      <c r="D207" s="19">
        <v>0</v>
      </c>
      <c r="E207" s="19">
        <v>0</v>
      </c>
      <c r="F207" s="19">
        <v>0</v>
      </c>
      <c r="G207" s="19">
        <v>0</v>
      </c>
      <c r="H207" s="19">
        <v>0</v>
      </c>
      <c r="I207" s="19">
        <v>0</v>
      </c>
      <c r="J207" s="19">
        <v>0</v>
      </c>
      <c r="K207" s="19">
        <v>0</v>
      </c>
      <c r="L207" s="19">
        <v>0</v>
      </c>
      <c r="M207" s="19">
        <v>0</v>
      </c>
      <c r="N207" s="19">
        <v>0</v>
      </c>
      <c r="O207" s="19">
        <v>0</v>
      </c>
    </row>
    <row r="208" spans="1:15" x14ac:dyDescent="0.2">
      <c r="A208" s="40" t="s">
        <v>889</v>
      </c>
      <c r="B208" s="35" t="s">
        <v>890</v>
      </c>
      <c r="C208" s="15">
        <v>0</v>
      </c>
      <c r="D208" s="15">
        <v>0</v>
      </c>
      <c r="E208" s="15">
        <v>0</v>
      </c>
      <c r="F208" s="15">
        <v>0</v>
      </c>
      <c r="G208" s="15">
        <v>0</v>
      </c>
      <c r="H208" s="15">
        <v>0</v>
      </c>
      <c r="I208" s="15">
        <v>0</v>
      </c>
      <c r="J208" s="15">
        <v>0</v>
      </c>
      <c r="K208" s="15">
        <v>0</v>
      </c>
      <c r="L208" s="15">
        <v>0</v>
      </c>
      <c r="M208" s="15">
        <v>1</v>
      </c>
      <c r="N208" s="15">
        <v>0</v>
      </c>
      <c r="O208" s="15">
        <v>0</v>
      </c>
    </row>
    <row r="209" spans="1:15" x14ac:dyDescent="0.2">
      <c r="A209" s="41" t="s">
        <v>893</v>
      </c>
      <c r="B209" s="37" t="s">
        <v>894</v>
      </c>
      <c r="C209" s="19">
        <v>0</v>
      </c>
      <c r="D209" s="19">
        <v>0</v>
      </c>
      <c r="E209" s="19">
        <v>0</v>
      </c>
      <c r="F209" s="19">
        <v>0</v>
      </c>
      <c r="G209" s="19">
        <v>0</v>
      </c>
      <c r="H209" s="19">
        <v>0</v>
      </c>
      <c r="I209" s="19">
        <v>0</v>
      </c>
      <c r="J209" s="19">
        <v>0</v>
      </c>
      <c r="K209" s="19">
        <v>0</v>
      </c>
      <c r="L209" s="19">
        <v>0</v>
      </c>
      <c r="M209" s="19">
        <v>1</v>
      </c>
      <c r="N209" s="19">
        <v>0</v>
      </c>
      <c r="O209" s="19">
        <v>0</v>
      </c>
    </row>
    <row r="210" spans="1:15" x14ac:dyDescent="0.2">
      <c r="A210" s="40" t="s">
        <v>897</v>
      </c>
      <c r="B210" s="35" t="s">
        <v>898</v>
      </c>
      <c r="C210" s="15">
        <v>0</v>
      </c>
      <c r="D210" s="15">
        <v>0</v>
      </c>
      <c r="E210" s="15">
        <v>0</v>
      </c>
      <c r="F210" s="15">
        <v>0</v>
      </c>
      <c r="G210" s="15">
        <v>0</v>
      </c>
      <c r="H210" s="15">
        <v>0</v>
      </c>
      <c r="I210" s="15">
        <v>0</v>
      </c>
      <c r="J210" s="15">
        <v>0</v>
      </c>
      <c r="K210" s="15">
        <v>0</v>
      </c>
      <c r="L210" s="15">
        <v>0</v>
      </c>
      <c r="M210" s="15">
        <v>0</v>
      </c>
      <c r="N210" s="15">
        <v>0</v>
      </c>
      <c r="O210" s="15">
        <v>0</v>
      </c>
    </row>
    <row r="211" spans="1:15" x14ac:dyDescent="0.2">
      <c r="A211" s="41" t="s">
        <v>901</v>
      </c>
      <c r="B211" s="37" t="s">
        <v>902</v>
      </c>
      <c r="C211" s="19">
        <v>0</v>
      </c>
      <c r="D211" s="19">
        <v>0</v>
      </c>
      <c r="E211" s="19">
        <v>0</v>
      </c>
      <c r="F211" s="19">
        <v>0</v>
      </c>
      <c r="G211" s="19">
        <v>0</v>
      </c>
      <c r="H211" s="19">
        <v>0</v>
      </c>
      <c r="I211" s="19">
        <v>0</v>
      </c>
      <c r="J211" s="19">
        <v>0</v>
      </c>
      <c r="K211" s="19">
        <v>0</v>
      </c>
      <c r="L211" s="19">
        <v>0</v>
      </c>
      <c r="M211" s="19">
        <v>0</v>
      </c>
      <c r="N211" s="19">
        <v>0</v>
      </c>
      <c r="O211" s="19">
        <v>0</v>
      </c>
    </row>
    <row r="212" spans="1:15" x14ac:dyDescent="0.2">
      <c r="A212" s="40" t="s">
        <v>905</v>
      </c>
      <c r="B212" s="35" t="s">
        <v>906</v>
      </c>
      <c r="C212" s="15">
        <v>0</v>
      </c>
      <c r="D212" s="15">
        <v>0</v>
      </c>
      <c r="E212" s="15">
        <v>0</v>
      </c>
      <c r="F212" s="15">
        <v>0</v>
      </c>
      <c r="G212" s="15">
        <v>0</v>
      </c>
      <c r="H212" s="15">
        <v>0</v>
      </c>
      <c r="I212" s="15">
        <v>0</v>
      </c>
      <c r="J212" s="15">
        <v>0</v>
      </c>
      <c r="K212" s="15">
        <v>0</v>
      </c>
      <c r="L212" s="15">
        <v>0</v>
      </c>
      <c r="M212" s="15">
        <v>0</v>
      </c>
      <c r="N212" s="15">
        <v>0</v>
      </c>
      <c r="O212" s="15">
        <v>0</v>
      </c>
    </row>
    <row r="213" spans="1:15" x14ac:dyDescent="0.2">
      <c r="A213" s="41" t="s">
        <v>909</v>
      </c>
      <c r="B213" s="37" t="s">
        <v>910</v>
      </c>
      <c r="C213" s="19">
        <v>0</v>
      </c>
      <c r="D213" s="19">
        <v>0</v>
      </c>
      <c r="E213" s="19">
        <v>0</v>
      </c>
      <c r="F213" s="19">
        <v>0</v>
      </c>
      <c r="G213" s="19">
        <v>0</v>
      </c>
      <c r="H213" s="19">
        <v>0</v>
      </c>
      <c r="I213" s="19">
        <v>0</v>
      </c>
      <c r="J213" s="19">
        <v>0</v>
      </c>
      <c r="K213" s="19">
        <v>0</v>
      </c>
      <c r="L213" s="19">
        <v>0</v>
      </c>
      <c r="M213" s="19">
        <v>0</v>
      </c>
      <c r="N213" s="19">
        <v>0</v>
      </c>
      <c r="O213" s="19">
        <v>0</v>
      </c>
    </row>
    <row r="214" spans="1:15" x14ac:dyDescent="0.2">
      <c r="A214" s="40" t="s">
        <v>913</v>
      </c>
      <c r="B214" s="35" t="s">
        <v>914</v>
      </c>
      <c r="C214" s="15">
        <v>0</v>
      </c>
      <c r="D214" s="15">
        <v>0</v>
      </c>
      <c r="E214" s="15">
        <v>0</v>
      </c>
      <c r="F214" s="15">
        <v>0</v>
      </c>
      <c r="G214" s="15">
        <v>0</v>
      </c>
      <c r="H214" s="15">
        <v>0</v>
      </c>
      <c r="I214" s="15">
        <v>0</v>
      </c>
      <c r="J214" s="15">
        <v>0</v>
      </c>
      <c r="K214" s="15">
        <v>0</v>
      </c>
      <c r="L214" s="15">
        <v>0</v>
      </c>
      <c r="M214" s="15">
        <v>0</v>
      </c>
      <c r="N214" s="15">
        <v>0</v>
      </c>
      <c r="O214" s="15">
        <v>0</v>
      </c>
    </row>
    <row r="215" spans="1:15" x14ac:dyDescent="0.2">
      <c r="A215" s="41" t="s">
        <v>917</v>
      </c>
      <c r="B215" s="37" t="s">
        <v>918</v>
      </c>
      <c r="C215" s="19">
        <v>0</v>
      </c>
      <c r="D215" s="19">
        <v>0</v>
      </c>
      <c r="E215" s="19">
        <v>0</v>
      </c>
      <c r="F215" s="19">
        <v>0</v>
      </c>
      <c r="G215" s="19">
        <v>0</v>
      </c>
      <c r="H215" s="19">
        <v>0</v>
      </c>
      <c r="I215" s="19">
        <v>0</v>
      </c>
      <c r="J215" s="19">
        <v>0</v>
      </c>
      <c r="K215" s="19">
        <v>0</v>
      </c>
      <c r="L215" s="19">
        <v>0</v>
      </c>
      <c r="M215" s="19">
        <v>0</v>
      </c>
      <c r="N215" s="19">
        <v>0</v>
      </c>
      <c r="O215" s="19">
        <v>0</v>
      </c>
    </row>
    <row r="216" spans="1:15" x14ac:dyDescent="0.2">
      <c r="A216" s="40" t="s">
        <v>921</v>
      </c>
      <c r="B216" s="35" t="s">
        <v>922</v>
      </c>
      <c r="C216" s="15">
        <v>0</v>
      </c>
      <c r="D216" s="15">
        <v>0</v>
      </c>
      <c r="E216" s="15">
        <v>0</v>
      </c>
      <c r="F216" s="15">
        <v>0</v>
      </c>
      <c r="G216" s="15">
        <v>0</v>
      </c>
      <c r="H216" s="15">
        <v>0</v>
      </c>
      <c r="I216" s="15">
        <v>0</v>
      </c>
      <c r="J216" s="15">
        <v>0</v>
      </c>
      <c r="K216" s="15">
        <v>0</v>
      </c>
      <c r="L216" s="15">
        <v>0</v>
      </c>
      <c r="M216" s="15">
        <v>0</v>
      </c>
      <c r="N216" s="15">
        <v>0</v>
      </c>
      <c r="O216" s="15">
        <v>0</v>
      </c>
    </row>
    <row r="217" spans="1:15" x14ac:dyDescent="0.2">
      <c r="A217" s="41" t="s">
        <v>925</v>
      </c>
      <c r="B217" s="37" t="s">
        <v>926</v>
      </c>
      <c r="C217" s="19">
        <v>0</v>
      </c>
      <c r="D217" s="19">
        <v>0</v>
      </c>
      <c r="E217" s="19">
        <v>0</v>
      </c>
      <c r="F217" s="19">
        <v>0</v>
      </c>
      <c r="G217" s="19">
        <v>0</v>
      </c>
      <c r="H217" s="19">
        <v>0</v>
      </c>
      <c r="I217" s="19">
        <v>0</v>
      </c>
      <c r="J217" s="19">
        <v>0</v>
      </c>
      <c r="K217" s="19">
        <v>0</v>
      </c>
      <c r="L217" s="19">
        <v>0</v>
      </c>
      <c r="M217" s="19">
        <v>0</v>
      </c>
      <c r="N217" s="19">
        <v>0</v>
      </c>
      <c r="O217" s="19">
        <v>0</v>
      </c>
    </row>
    <row r="218" spans="1:15" x14ac:dyDescent="0.2">
      <c r="A218" s="40" t="s">
        <v>929</v>
      </c>
      <c r="B218" s="35" t="s">
        <v>930</v>
      </c>
      <c r="C218" s="15">
        <v>0</v>
      </c>
      <c r="D218" s="15">
        <v>0</v>
      </c>
      <c r="E218" s="15">
        <v>0</v>
      </c>
      <c r="F218" s="15">
        <v>0</v>
      </c>
      <c r="G218" s="15">
        <v>1</v>
      </c>
      <c r="H218" s="15">
        <v>1</v>
      </c>
      <c r="I218" s="15">
        <v>0</v>
      </c>
      <c r="J218" s="15">
        <v>0</v>
      </c>
      <c r="K218" s="15">
        <v>0</v>
      </c>
      <c r="L218" s="15">
        <v>0</v>
      </c>
      <c r="M218" s="15">
        <v>0</v>
      </c>
      <c r="N218" s="15">
        <v>0</v>
      </c>
      <c r="O218" s="15">
        <v>0</v>
      </c>
    </row>
    <row r="219" spans="1:15" x14ac:dyDescent="0.2">
      <c r="A219" s="41" t="s">
        <v>933</v>
      </c>
      <c r="B219" s="37" t="s">
        <v>934</v>
      </c>
      <c r="C219" s="19">
        <v>0</v>
      </c>
      <c r="D219" s="19">
        <v>0</v>
      </c>
      <c r="E219" s="19">
        <v>0</v>
      </c>
      <c r="F219" s="19">
        <v>0</v>
      </c>
      <c r="G219" s="19">
        <v>0</v>
      </c>
      <c r="H219" s="19">
        <v>0</v>
      </c>
      <c r="I219" s="19">
        <v>0</v>
      </c>
      <c r="J219" s="19">
        <v>0</v>
      </c>
      <c r="K219" s="19">
        <v>0</v>
      </c>
      <c r="L219" s="19">
        <v>0</v>
      </c>
      <c r="M219" s="19">
        <v>0</v>
      </c>
      <c r="N219" s="19">
        <v>0</v>
      </c>
      <c r="O219" s="19">
        <v>0</v>
      </c>
    </row>
    <row r="220" spans="1:15" x14ac:dyDescent="0.2">
      <c r="A220" s="40" t="s">
        <v>937</v>
      </c>
      <c r="B220" s="35" t="s">
        <v>938</v>
      </c>
      <c r="C220" s="15">
        <v>0</v>
      </c>
      <c r="D220" s="15">
        <v>0</v>
      </c>
      <c r="E220" s="15">
        <v>0</v>
      </c>
      <c r="F220" s="15">
        <v>0</v>
      </c>
      <c r="G220" s="15">
        <v>0</v>
      </c>
      <c r="H220" s="15">
        <v>0</v>
      </c>
      <c r="I220" s="15">
        <v>0</v>
      </c>
      <c r="J220" s="15">
        <v>0</v>
      </c>
      <c r="K220" s="15">
        <v>0</v>
      </c>
      <c r="L220" s="15">
        <v>0</v>
      </c>
      <c r="M220" s="15">
        <v>0</v>
      </c>
      <c r="N220" s="15">
        <v>0</v>
      </c>
      <c r="O220" s="15">
        <v>0</v>
      </c>
    </row>
    <row r="221" spans="1:15" x14ac:dyDescent="0.2">
      <c r="A221" s="41" t="s">
        <v>941</v>
      </c>
      <c r="B221" s="37" t="s">
        <v>942</v>
      </c>
      <c r="C221" s="19">
        <v>0</v>
      </c>
      <c r="D221" s="19">
        <v>0</v>
      </c>
      <c r="E221" s="19">
        <v>0</v>
      </c>
      <c r="F221" s="19">
        <v>0</v>
      </c>
      <c r="G221" s="19">
        <v>0</v>
      </c>
      <c r="H221" s="19">
        <v>0</v>
      </c>
      <c r="I221" s="19">
        <v>0</v>
      </c>
      <c r="J221" s="19">
        <v>0</v>
      </c>
      <c r="K221" s="19">
        <v>0</v>
      </c>
      <c r="L221" s="19">
        <v>0</v>
      </c>
      <c r="M221" s="19">
        <v>0</v>
      </c>
      <c r="N221" s="19">
        <v>0</v>
      </c>
      <c r="O221" s="19">
        <v>0</v>
      </c>
    </row>
    <row r="222" spans="1:15" x14ac:dyDescent="0.2">
      <c r="A222" s="40" t="s">
        <v>945</v>
      </c>
      <c r="B222" s="35" t="s">
        <v>946</v>
      </c>
      <c r="C222" s="15">
        <v>0</v>
      </c>
      <c r="D222" s="15">
        <v>0</v>
      </c>
      <c r="E222" s="15">
        <v>0</v>
      </c>
      <c r="F222" s="15">
        <v>0</v>
      </c>
      <c r="G222" s="15">
        <v>0</v>
      </c>
      <c r="H222" s="15">
        <v>0</v>
      </c>
      <c r="I222" s="15">
        <v>0</v>
      </c>
      <c r="J222" s="15">
        <v>0</v>
      </c>
      <c r="K222" s="15">
        <v>0</v>
      </c>
      <c r="L222" s="15">
        <v>0</v>
      </c>
      <c r="M222" s="15">
        <v>0</v>
      </c>
      <c r="N222" s="15">
        <v>0</v>
      </c>
      <c r="O222" s="15">
        <v>0</v>
      </c>
    </row>
    <row r="223" spans="1:15" x14ac:dyDescent="0.2">
      <c r="A223" s="41" t="s">
        <v>949</v>
      </c>
      <c r="B223" s="37" t="s">
        <v>950</v>
      </c>
      <c r="C223" s="19">
        <v>0</v>
      </c>
      <c r="D223" s="19">
        <v>0</v>
      </c>
      <c r="E223" s="19">
        <v>0</v>
      </c>
      <c r="F223" s="19">
        <v>0</v>
      </c>
      <c r="G223" s="19">
        <v>0</v>
      </c>
      <c r="H223" s="19">
        <v>0</v>
      </c>
      <c r="I223" s="19">
        <v>0</v>
      </c>
      <c r="J223" s="19">
        <v>0</v>
      </c>
      <c r="K223" s="19">
        <v>0</v>
      </c>
      <c r="L223" s="19">
        <v>0</v>
      </c>
      <c r="M223" s="19">
        <v>0</v>
      </c>
      <c r="N223" s="19">
        <v>0</v>
      </c>
      <c r="O223" s="19">
        <v>0</v>
      </c>
    </row>
    <row r="224" spans="1:15" x14ac:dyDescent="0.2">
      <c r="A224" s="40" t="s">
        <v>953</v>
      </c>
      <c r="B224" s="35" t="s">
        <v>954</v>
      </c>
      <c r="C224" s="15">
        <v>0</v>
      </c>
      <c r="D224" s="15">
        <v>0</v>
      </c>
      <c r="E224" s="15">
        <v>0</v>
      </c>
      <c r="F224" s="15">
        <v>0</v>
      </c>
      <c r="G224" s="15">
        <v>0</v>
      </c>
      <c r="H224" s="15">
        <v>0</v>
      </c>
      <c r="I224" s="15">
        <v>0</v>
      </c>
      <c r="J224" s="15">
        <v>0</v>
      </c>
      <c r="K224" s="15">
        <v>0</v>
      </c>
      <c r="L224" s="15">
        <v>0</v>
      </c>
      <c r="M224" s="15">
        <v>0</v>
      </c>
      <c r="N224" s="15">
        <v>0</v>
      </c>
      <c r="O224" s="15">
        <v>0</v>
      </c>
    </row>
    <row r="225" spans="1:15" x14ac:dyDescent="0.2">
      <c r="A225" s="41" t="s">
        <v>957</v>
      </c>
      <c r="B225" s="37" t="s">
        <v>958</v>
      </c>
      <c r="C225" s="19">
        <v>0</v>
      </c>
      <c r="D225" s="19">
        <v>0</v>
      </c>
      <c r="E225" s="19">
        <v>0</v>
      </c>
      <c r="F225" s="19">
        <v>0</v>
      </c>
      <c r="G225" s="19">
        <v>0</v>
      </c>
      <c r="H225" s="19">
        <v>0</v>
      </c>
      <c r="I225" s="19">
        <v>0</v>
      </c>
      <c r="J225" s="19">
        <v>0</v>
      </c>
      <c r="K225" s="19">
        <v>0</v>
      </c>
      <c r="L225" s="19">
        <v>0</v>
      </c>
      <c r="M225" s="19">
        <v>0</v>
      </c>
      <c r="N225" s="19">
        <v>0</v>
      </c>
      <c r="O225" s="19">
        <v>0</v>
      </c>
    </row>
    <row r="226" spans="1:15" x14ac:dyDescent="0.2">
      <c r="A226" s="40" t="s">
        <v>961</v>
      </c>
      <c r="B226" s="35" t="s">
        <v>962</v>
      </c>
      <c r="C226" s="15">
        <v>0</v>
      </c>
      <c r="D226" s="15">
        <v>0</v>
      </c>
      <c r="E226" s="15">
        <v>0</v>
      </c>
      <c r="F226" s="15">
        <v>0</v>
      </c>
      <c r="G226" s="15">
        <v>1</v>
      </c>
      <c r="H226" s="15">
        <v>1</v>
      </c>
      <c r="I226" s="15">
        <v>1</v>
      </c>
      <c r="J226" s="15">
        <v>1</v>
      </c>
      <c r="K226" s="15">
        <v>1</v>
      </c>
      <c r="L226" s="15">
        <v>1</v>
      </c>
      <c r="M226" s="15">
        <v>0</v>
      </c>
      <c r="N226" s="15">
        <v>0</v>
      </c>
      <c r="O226" s="15">
        <v>0</v>
      </c>
    </row>
    <row r="227" spans="1:15" x14ac:dyDescent="0.2">
      <c r="A227" s="41" t="s">
        <v>965</v>
      </c>
      <c r="B227" s="37" t="s">
        <v>966</v>
      </c>
      <c r="C227" s="19">
        <v>0</v>
      </c>
      <c r="D227" s="19">
        <v>0</v>
      </c>
      <c r="E227" s="19">
        <v>0</v>
      </c>
      <c r="F227" s="19">
        <v>0</v>
      </c>
      <c r="G227" s="19">
        <v>0</v>
      </c>
      <c r="H227" s="19">
        <v>0</v>
      </c>
      <c r="I227" s="19">
        <v>0</v>
      </c>
      <c r="J227" s="19">
        <v>0</v>
      </c>
      <c r="K227" s="19">
        <v>0</v>
      </c>
      <c r="L227" s="19">
        <v>0</v>
      </c>
      <c r="M227" s="19">
        <v>0</v>
      </c>
      <c r="N227" s="19">
        <v>0</v>
      </c>
      <c r="O227" s="19">
        <v>0</v>
      </c>
    </row>
    <row r="228" spans="1:15" x14ac:dyDescent="0.2">
      <c r="A228" s="40" t="s">
        <v>969</v>
      </c>
      <c r="B228" s="35" t="s">
        <v>970</v>
      </c>
      <c r="C228" s="15">
        <v>0</v>
      </c>
      <c r="D228" s="15">
        <v>0</v>
      </c>
      <c r="E228" s="15">
        <v>0</v>
      </c>
      <c r="F228" s="15">
        <v>0</v>
      </c>
      <c r="G228" s="15">
        <v>0</v>
      </c>
      <c r="H228" s="15">
        <v>0</v>
      </c>
      <c r="I228" s="15">
        <v>0</v>
      </c>
      <c r="J228" s="15">
        <v>0</v>
      </c>
      <c r="K228" s="15">
        <v>0</v>
      </c>
      <c r="L228" s="15">
        <v>0</v>
      </c>
      <c r="M228" s="15">
        <v>0</v>
      </c>
      <c r="N228" s="15">
        <v>0</v>
      </c>
      <c r="O228" s="15">
        <v>0</v>
      </c>
    </row>
    <row r="229" spans="1:15" x14ac:dyDescent="0.2">
      <c r="A229" s="41" t="s">
        <v>973</v>
      </c>
      <c r="B229" s="37" t="s">
        <v>974</v>
      </c>
      <c r="C229" s="19">
        <v>0</v>
      </c>
      <c r="D229" s="19">
        <v>0</v>
      </c>
      <c r="E229" s="19">
        <v>0</v>
      </c>
      <c r="F229" s="19">
        <v>0</v>
      </c>
      <c r="G229" s="19">
        <v>0</v>
      </c>
      <c r="H229" s="19">
        <v>0</v>
      </c>
      <c r="I229" s="19">
        <v>0</v>
      </c>
      <c r="J229" s="19">
        <v>0</v>
      </c>
      <c r="K229" s="19">
        <v>0</v>
      </c>
      <c r="L229" s="19">
        <v>0</v>
      </c>
      <c r="M229" s="19">
        <v>0</v>
      </c>
      <c r="N229" s="19">
        <v>0</v>
      </c>
      <c r="O229" s="19">
        <v>0</v>
      </c>
    </row>
    <row r="230" spans="1:15" x14ac:dyDescent="0.2">
      <c r="A230" s="40" t="s">
        <v>977</v>
      </c>
      <c r="B230" s="35" t="s">
        <v>978</v>
      </c>
      <c r="C230" s="15">
        <v>0</v>
      </c>
      <c r="D230" s="15">
        <v>0</v>
      </c>
      <c r="E230" s="15">
        <v>0</v>
      </c>
      <c r="F230" s="15">
        <v>0</v>
      </c>
      <c r="G230" s="15">
        <v>0</v>
      </c>
      <c r="H230" s="15">
        <v>0</v>
      </c>
      <c r="I230" s="15">
        <v>0</v>
      </c>
      <c r="J230" s="15">
        <v>0</v>
      </c>
      <c r="K230" s="15">
        <v>0</v>
      </c>
      <c r="L230" s="15">
        <v>0</v>
      </c>
      <c r="M230" s="15">
        <v>0</v>
      </c>
      <c r="N230" s="15">
        <v>0</v>
      </c>
      <c r="O230" s="15">
        <v>0</v>
      </c>
    </row>
    <row r="231" spans="1:15" x14ac:dyDescent="0.2">
      <c r="A231" s="41" t="s">
        <v>981</v>
      </c>
      <c r="B231" s="37" t="s">
        <v>982</v>
      </c>
      <c r="C231" s="19">
        <v>0</v>
      </c>
      <c r="D231" s="19">
        <v>0</v>
      </c>
      <c r="E231" s="19">
        <v>0</v>
      </c>
      <c r="F231" s="19">
        <v>0</v>
      </c>
      <c r="G231" s="19">
        <v>0</v>
      </c>
      <c r="H231" s="19">
        <v>0</v>
      </c>
      <c r="I231" s="19">
        <v>0</v>
      </c>
      <c r="J231" s="19">
        <v>0</v>
      </c>
      <c r="K231" s="19">
        <v>0</v>
      </c>
      <c r="L231" s="19">
        <v>0</v>
      </c>
      <c r="M231" s="19">
        <v>0</v>
      </c>
      <c r="N231" s="19">
        <v>0</v>
      </c>
      <c r="O231" s="19">
        <v>0</v>
      </c>
    </row>
    <row r="232" spans="1:15" x14ac:dyDescent="0.2">
      <c r="A232" s="40" t="s">
        <v>985</v>
      </c>
      <c r="B232" s="35" t="s">
        <v>986</v>
      </c>
      <c r="C232" s="15">
        <v>0</v>
      </c>
      <c r="D232" s="15">
        <v>0</v>
      </c>
      <c r="E232" s="15">
        <v>0</v>
      </c>
      <c r="F232" s="15">
        <v>0</v>
      </c>
      <c r="G232" s="15">
        <v>0</v>
      </c>
      <c r="H232" s="15">
        <v>0</v>
      </c>
      <c r="I232" s="15">
        <v>0</v>
      </c>
      <c r="J232" s="15">
        <v>0</v>
      </c>
      <c r="K232" s="15">
        <v>0</v>
      </c>
      <c r="L232" s="15">
        <v>0</v>
      </c>
      <c r="M232" s="15">
        <v>0</v>
      </c>
      <c r="N232" s="15">
        <v>0</v>
      </c>
      <c r="O232" s="15">
        <v>0</v>
      </c>
    </row>
    <row r="233" spans="1:15" x14ac:dyDescent="0.2">
      <c r="A233" s="41" t="s">
        <v>989</v>
      </c>
      <c r="B233" s="37" t="s">
        <v>990</v>
      </c>
      <c r="C233" s="19">
        <v>0</v>
      </c>
      <c r="D233" s="19">
        <v>0</v>
      </c>
      <c r="E233" s="19">
        <v>0</v>
      </c>
      <c r="F233" s="19">
        <v>0</v>
      </c>
      <c r="G233" s="19">
        <v>0</v>
      </c>
      <c r="H233" s="19">
        <v>0</v>
      </c>
      <c r="I233" s="19">
        <v>0</v>
      </c>
      <c r="J233" s="19">
        <v>0</v>
      </c>
      <c r="K233" s="19">
        <v>0</v>
      </c>
      <c r="L233" s="19">
        <v>0</v>
      </c>
      <c r="M233" s="19">
        <v>0</v>
      </c>
      <c r="N233" s="19">
        <v>0</v>
      </c>
      <c r="O233" s="19">
        <v>0</v>
      </c>
    </row>
    <row r="234" spans="1:15" x14ac:dyDescent="0.2">
      <c r="A234" s="40" t="s">
        <v>993</v>
      </c>
      <c r="B234" s="35" t="s">
        <v>994</v>
      </c>
      <c r="C234" s="15">
        <v>0</v>
      </c>
      <c r="D234" s="15">
        <v>0</v>
      </c>
      <c r="E234" s="15">
        <v>0</v>
      </c>
      <c r="F234" s="15">
        <v>0</v>
      </c>
      <c r="G234" s="15">
        <v>0</v>
      </c>
      <c r="H234" s="15">
        <v>0</v>
      </c>
      <c r="I234" s="15">
        <v>0</v>
      </c>
      <c r="J234" s="15">
        <v>0</v>
      </c>
      <c r="K234" s="15">
        <v>0</v>
      </c>
      <c r="L234" s="15">
        <v>0</v>
      </c>
      <c r="M234" s="15">
        <v>0</v>
      </c>
      <c r="N234" s="15">
        <v>0</v>
      </c>
      <c r="O234" s="15">
        <v>0</v>
      </c>
    </row>
    <row r="235" spans="1:15" x14ac:dyDescent="0.2">
      <c r="A235" s="41" t="s">
        <v>997</v>
      </c>
      <c r="B235" s="37" t="s">
        <v>998</v>
      </c>
      <c r="C235" s="19">
        <v>0</v>
      </c>
      <c r="D235" s="19">
        <v>0</v>
      </c>
      <c r="E235" s="19">
        <v>0</v>
      </c>
      <c r="F235" s="19">
        <v>0</v>
      </c>
      <c r="G235" s="19">
        <v>0</v>
      </c>
      <c r="H235" s="19">
        <v>0</v>
      </c>
      <c r="I235" s="19">
        <v>0</v>
      </c>
      <c r="J235" s="19">
        <v>0</v>
      </c>
      <c r="K235" s="19">
        <v>0</v>
      </c>
      <c r="L235" s="19">
        <v>0</v>
      </c>
      <c r="M235" s="19">
        <v>0</v>
      </c>
      <c r="N235" s="19">
        <v>0</v>
      </c>
      <c r="O235" s="19">
        <v>0</v>
      </c>
    </row>
    <row r="236" spans="1:15" x14ac:dyDescent="0.2">
      <c r="A236" s="40" t="s">
        <v>1001</v>
      </c>
      <c r="B236" s="35" t="s">
        <v>1002</v>
      </c>
      <c r="C236" s="15">
        <v>0</v>
      </c>
      <c r="D236" s="15">
        <v>0</v>
      </c>
      <c r="E236" s="15">
        <v>0</v>
      </c>
      <c r="F236" s="15">
        <v>0</v>
      </c>
      <c r="G236" s="15">
        <v>0</v>
      </c>
      <c r="H236" s="15">
        <v>1</v>
      </c>
      <c r="I236" s="15">
        <v>0</v>
      </c>
      <c r="J236" s="15">
        <v>0</v>
      </c>
      <c r="K236" s="15">
        <v>0</v>
      </c>
      <c r="L236" s="15">
        <v>0</v>
      </c>
      <c r="M236" s="15">
        <v>0</v>
      </c>
      <c r="N236" s="15">
        <v>0</v>
      </c>
      <c r="O236" s="15">
        <v>0</v>
      </c>
    </row>
    <row r="237" spans="1:15" x14ac:dyDescent="0.2">
      <c r="A237" s="41" t="s">
        <v>1005</v>
      </c>
      <c r="B237" s="37" t="s">
        <v>1006</v>
      </c>
      <c r="C237" s="19">
        <v>0</v>
      </c>
      <c r="D237" s="19">
        <v>0</v>
      </c>
      <c r="E237" s="19">
        <v>0</v>
      </c>
      <c r="F237" s="19">
        <v>0</v>
      </c>
      <c r="G237" s="19">
        <v>0</v>
      </c>
      <c r="H237" s="19">
        <v>0</v>
      </c>
      <c r="I237" s="19">
        <v>0</v>
      </c>
      <c r="J237" s="19">
        <v>0</v>
      </c>
      <c r="K237" s="19">
        <v>0</v>
      </c>
      <c r="L237" s="19">
        <v>0</v>
      </c>
      <c r="M237" s="19">
        <v>0</v>
      </c>
      <c r="N237" s="19">
        <v>0</v>
      </c>
      <c r="O237" s="19">
        <v>0</v>
      </c>
    </row>
    <row r="238" spans="1:15" x14ac:dyDescent="0.2">
      <c r="A238" s="40" t="s">
        <v>1009</v>
      </c>
      <c r="B238" s="35" t="s">
        <v>1010</v>
      </c>
      <c r="C238" s="15">
        <v>0</v>
      </c>
      <c r="D238" s="15">
        <v>0</v>
      </c>
      <c r="E238" s="15">
        <v>0</v>
      </c>
      <c r="F238" s="15">
        <v>0</v>
      </c>
      <c r="G238" s="15">
        <v>0</v>
      </c>
      <c r="H238" s="15">
        <v>0</v>
      </c>
      <c r="I238" s="15">
        <v>0</v>
      </c>
      <c r="J238" s="15">
        <v>0</v>
      </c>
      <c r="K238" s="15">
        <v>0</v>
      </c>
      <c r="L238" s="15">
        <v>0</v>
      </c>
      <c r="M238" s="15">
        <v>0</v>
      </c>
      <c r="N238" s="15">
        <v>0</v>
      </c>
      <c r="O238" s="15">
        <v>1</v>
      </c>
    </row>
    <row r="239" spans="1:15" x14ac:dyDescent="0.2">
      <c r="A239" s="41" t="s">
        <v>1013</v>
      </c>
      <c r="B239" s="37" t="s">
        <v>1014</v>
      </c>
      <c r="C239" s="19">
        <v>0</v>
      </c>
      <c r="D239" s="19">
        <v>0</v>
      </c>
      <c r="E239" s="19">
        <v>0</v>
      </c>
      <c r="F239" s="19">
        <v>0</v>
      </c>
      <c r="G239" s="19">
        <v>0</v>
      </c>
      <c r="H239" s="19">
        <v>0</v>
      </c>
      <c r="I239" s="19">
        <v>0</v>
      </c>
      <c r="J239" s="19">
        <v>0</v>
      </c>
      <c r="K239" s="19">
        <v>0</v>
      </c>
      <c r="L239" s="19">
        <v>0</v>
      </c>
      <c r="M239" s="19">
        <v>0</v>
      </c>
      <c r="N239" s="19">
        <v>0</v>
      </c>
      <c r="O239" s="19">
        <v>0</v>
      </c>
    </row>
    <row r="240" spans="1:15" x14ac:dyDescent="0.2">
      <c r="A240" s="40" t="s">
        <v>1017</v>
      </c>
      <c r="B240" s="35" t="s">
        <v>1018</v>
      </c>
      <c r="C240" s="15">
        <v>0</v>
      </c>
      <c r="D240" s="15">
        <v>0</v>
      </c>
      <c r="E240" s="15">
        <v>0</v>
      </c>
      <c r="F240" s="15">
        <v>0</v>
      </c>
      <c r="G240" s="15">
        <v>0</v>
      </c>
      <c r="H240" s="15">
        <v>0</v>
      </c>
      <c r="I240" s="15">
        <v>0</v>
      </c>
      <c r="J240" s="15">
        <v>0</v>
      </c>
      <c r="K240" s="15">
        <v>0</v>
      </c>
      <c r="L240" s="15">
        <v>0</v>
      </c>
      <c r="M240" s="15">
        <v>1</v>
      </c>
      <c r="N240" s="15">
        <v>1</v>
      </c>
      <c r="O240" s="15">
        <v>0</v>
      </c>
    </row>
    <row r="241" spans="1:15" x14ac:dyDescent="0.2">
      <c r="A241" s="41" t="s">
        <v>1021</v>
      </c>
      <c r="B241" s="37" t="s">
        <v>1022</v>
      </c>
      <c r="C241" s="19">
        <v>0</v>
      </c>
      <c r="D241" s="19">
        <v>0</v>
      </c>
      <c r="E241" s="19">
        <v>0</v>
      </c>
      <c r="F241" s="19">
        <v>0</v>
      </c>
      <c r="G241" s="19">
        <v>0</v>
      </c>
      <c r="H241" s="19">
        <v>0</v>
      </c>
      <c r="I241" s="19">
        <v>0</v>
      </c>
      <c r="J241" s="19">
        <v>0</v>
      </c>
      <c r="K241" s="19">
        <v>0</v>
      </c>
      <c r="L241" s="19">
        <v>0</v>
      </c>
      <c r="M241" s="19">
        <v>0</v>
      </c>
      <c r="N241" s="19">
        <v>0</v>
      </c>
      <c r="O241" s="19">
        <v>0</v>
      </c>
    </row>
    <row r="242" spans="1:15" x14ac:dyDescent="0.2">
      <c r="A242" s="40" t="s">
        <v>1025</v>
      </c>
      <c r="B242" s="35" t="s">
        <v>1026</v>
      </c>
      <c r="C242" s="15">
        <v>0</v>
      </c>
      <c r="D242" s="15">
        <v>0</v>
      </c>
      <c r="E242" s="15">
        <v>0</v>
      </c>
      <c r="F242" s="15">
        <v>0</v>
      </c>
      <c r="G242" s="15">
        <v>0</v>
      </c>
      <c r="H242" s="15">
        <v>0</v>
      </c>
      <c r="I242" s="15">
        <v>0</v>
      </c>
      <c r="J242" s="15">
        <v>0</v>
      </c>
      <c r="K242" s="15">
        <v>0</v>
      </c>
      <c r="L242" s="15">
        <v>0</v>
      </c>
      <c r="M242" s="15">
        <v>0</v>
      </c>
      <c r="N242" s="15">
        <v>0</v>
      </c>
      <c r="O242" s="15">
        <v>0</v>
      </c>
    </row>
    <row r="243" spans="1:15" x14ac:dyDescent="0.2">
      <c r="A243" s="41" t="s">
        <v>1029</v>
      </c>
      <c r="B243" s="37" t="s">
        <v>1030</v>
      </c>
      <c r="C243" s="19">
        <v>0</v>
      </c>
      <c r="D243" s="19">
        <v>0</v>
      </c>
      <c r="E243" s="19">
        <v>0</v>
      </c>
      <c r="F243" s="19">
        <v>0</v>
      </c>
      <c r="G243" s="19">
        <v>0</v>
      </c>
      <c r="H243" s="19">
        <v>0</v>
      </c>
      <c r="I243" s="19">
        <v>0</v>
      </c>
      <c r="J243" s="19">
        <v>0</v>
      </c>
      <c r="K243" s="19">
        <v>0</v>
      </c>
      <c r="L243" s="19">
        <v>0</v>
      </c>
      <c r="M243" s="19">
        <v>0</v>
      </c>
      <c r="N243" s="19">
        <v>0</v>
      </c>
      <c r="O243" s="19">
        <v>0</v>
      </c>
    </row>
    <row r="244" spans="1:15" x14ac:dyDescent="0.2">
      <c r="A244" s="40" t="s">
        <v>1033</v>
      </c>
      <c r="B244" s="35" t="s">
        <v>1034</v>
      </c>
      <c r="C244" s="15">
        <v>0</v>
      </c>
      <c r="D244" s="15">
        <v>0</v>
      </c>
      <c r="E244" s="15">
        <v>0</v>
      </c>
      <c r="F244" s="15">
        <v>0</v>
      </c>
      <c r="G244" s="15">
        <v>0</v>
      </c>
      <c r="H244" s="15">
        <v>0</v>
      </c>
      <c r="I244" s="15">
        <v>0</v>
      </c>
      <c r="J244" s="15">
        <v>0</v>
      </c>
      <c r="K244" s="15">
        <v>0</v>
      </c>
      <c r="L244" s="15">
        <v>0</v>
      </c>
      <c r="M244" s="15">
        <v>0</v>
      </c>
      <c r="N244" s="15">
        <v>0</v>
      </c>
      <c r="O244" s="15">
        <v>0</v>
      </c>
    </row>
    <row r="245" spans="1:15" x14ac:dyDescent="0.2">
      <c r="A245" s="41" t="s">
        <v>1037</v>
      </c>
      <c r="B245" s="37" t="s">
        <v>1038</v>
      </c>
      <c r="C245" s="19">
        <v>0</v>
      </c>
      <c r="D245" s="19">
        <v>0</v>
      </c>
      <c r="E245" s="19">
        <v>0</v>
      </c>
      <c r="F245" s="19">
        <v>0</v>
      </c>
      <c r="G245" s="19">
        <v>0</v>
      </c>
      <c r="H245" s="19">
        <v>0</v>
      </c>
      <c r="I245" s="19">
        <v>0</v>
      </c>
      <c r="J245" s="19">
        <v>0</v>
      </c>
      <c r="K245" s="19">
        <v>0</v>
      </c>
      <c r="L245" s="19">
        <v>0</v>
      </c>
      <c r="M245" s="19">
        <v>0</v>
      </c>
      <c r="N245" s="19">
        <v>0</v>
      </c>
      <c r="O245" s="19">
        <v>0</v>
      </c>
    </row>
    <row r="246" spans="1:15" x14ac:dyDescent="0.2">
      <c r="A246" s="40" t="s">
        <v>1041</v>
      </c>
      <c r="B246" s="35" t="s">
        <v>1042</v>
      </c>
      <c r="C246" s="15">
        <v>0</v>
      </c>
      <c r="D246" s="15">
        <v>0</v>
      </c>
      <c r="E246" s="15">
        <v>0</v>
      </c>
      <c r="F246" s="15">
        <v>0</v>
      </c>
      <c r="G246" s="15">
        <v>0</v>
      </c>
      <c r="H246" s="15">
        <v>0</v>
      </c>
      <c r="I246" s="15">
        <v>0</v>
      </c>
      <c r="J246" s="15">
        <v>0</v>
      </c>
      <c r="K246" s="15">
        <v>0</v>
      </c>
      <c r="L246" s="15">
        <v>0</v>
      </c>
      <c r="M246" s="15">
        <v>0</v>
      </c>
      <c r="N246" s="15">
        <v>0</v>
      </c>
      <c r="O246" s="15">
        <v>0</v>
      </c>
    </row>
    <row r="247" spans="1:15" x14ac:dyDescent="0.2">
      <c r="A247" s="41" t="s">
        <v>1045</v>
      </c>
      <c r="B247" s="37" t="s">
        <v>1046</v>
      </c>
      <c r="C247" s="19">
        <v>0</v>
      </c>
      <c r="D247" s="19">
        <v>0</v>
      </c>
      <c r="E247" s="19">
        <v>0</v>
      </c>
      <c r="F247" s="19">
        <v>0</v>
      </c>
      <c r="G247" s="19">
        <v>0</v>
      </c>
      <c r="H247" s="19">
        <v>0</v>
      </c>
      <c r="I247" s="19">
        <v>0</v>
      </c>
      <c r="J247" s="19">
        <v>0</v>
      </c>
      <c r="K247" s="19">
        <v>0</v>
      </c>
      <c r="L247" s="19">
        <v>0</v>
      </c>
      <c r="M247" s="19">
        <v>0</v>
      </c>
      <c r="N247" s="19">
        <v>0</v>
      </c>
      <c r="O247" s="19">
        <v>0</v>
      </c>
    </row>
    <row r="248" spans="1:15" x14ac:dyDescent="0.2">
      <c r="A248" s="40" t="s">
        <v>1049</v>
      </c>
      <c r="B248" s="35" t="s">
        <v>1050</v>
      </c>
      <c r="C248" s="15">
        <v>0</v>
      </c>
      <c r="D248" s="15">
        <v>0</v>
      </c>
      <c r="E248" s="15">
        <v>0</v>
      </c>
      <c r="F248" s="15">
        <v>0</v>
      </c>
      <c r="G248" s="15">
        <v>0</v>
      </c>
      <c r="H248" s="15">
        <v>0</v>
      </c>
      <c r="I248" s="15">
        <v>0</v>
      </c>
      <c r="J248" s="15">
        <v>0</v>
      </c>
      <c r="K248" s="15">
        <v>0</v>
      </c>
      <c r="L248" s="15">
        <v>0</v>
      </c>
      <c r="M248" s="15">
        <v>0</v>
      </c>
      <c r="N248" s="15">
        <v>0</v>
      </c>
      <c r="O248" s="15">
        <v>0</v>
      </c>
    </row>
    <row r="249" spans="1:15" x14ac:dyDescent="0.2">
      <c r="A249" s="41" t="s">
        <v>1053</v>
      </c>
      <c r="B249" s="37" t="s">
        <v>1054</v>
      </c>
      <c r="C249" s="19">
        <v>0</v>
      </c>
      <c r="D249" s="19">
        <v>0</v>
      </c>
      <c r="E249" s="19">
        <v>0</v>
      </c>
      <c r="F249" s="19">
        <v>0</v>
      </c>
      <c r="G249" s="19">
        <v>0</v>
      </c>
      <c r="H249" s="19">
        <v>0</v>
      </c>
      <c r="I249" s="19">
        <v>0</v>
      </c>
      <c r="J249" s="19">
        <v>0</v>
      </c>
      <c r="K249" s="19">
        <v>0</v>
      </c>
      <c r="L249" s="19">
        <v>0</v>
      </c>
      <c r="M249" s="19">
        <v>0</v>
      </c>
      <c r="N249" s="19">
        <v>0</v>
      </c>
      <c r="O249" s="19">
        <v>0</v>
      </c>
    </row>
    <row r="250" spans="1:15" x14ac:dyDescent="0.2">
      <c r="A250" s="40" t="s">
        <v>1057</v>
      </c>
      <c r="B250" s="35" t="s">
        <v>1058</v>
      </c>
      <c r="C250" s="15">
        <v>0</v>
      </c>
      <c r="D250" s="15">
        <v>0</v>
      </c>
      <c r="E250" s="15">
        <v>0</v>
      </c>
      <c r="F250" s="15">
        <v>0</v>
      </c>
      <c r="G250" s="15">
        <v>0</v>
      </c>
      <c r="H250" s="15">
        <v>1</v>
      </c>
      <c r="I250" s="15">
        <v>0</v>
      </c>
      <c r="J250" s="15">
        <v>0</v>
      </c>
      <c r="K250" s="15">
        <v>0</v>
      </c>
      <c r="L250" s="15">
        <v>0</v>
      </c>
      <c r="M250" s="15">
        <v>1</v>
      </c>
      <c r="N250" s="15">
        <v>1</v>
      </c>
      <c r="O250" s="15">
        <v>0</v>
      </c>
    </row>
    <row r="251" spans="1:15" x14ac:dyDescent="0.2">
      <c r="A251" s="41" t="s">
        <v>1061</v>
      </c>
      <c r="B251" s="37" t="s">
        <v>1062</v>
      </c>
      <c r="C251" s="19">
        <v>0</v>
      </c>
      <c r="D251" s="19">
        <v>0</v>
      </c>
      <c r="E251" s="19">
        <v>0</v>
      </c>
      <c r="F251" s="19">
        <v>0</v>
      </c>
      <c r="G251" s="19">
        <v>1</v>
      </c>
      <c r="H251" s="19">
        <v>1</v>
      </c>
      <c r="I251" s="19">
        <v>0</v>
      </c>
      <c r="J251" s="19">
        <v>0</v>
      </c>
      <c r="K251" s="19">
        <v>1</v>
      </c>
      <c r="L251" s="19">
        <v>0</v>
      </c>
      <c r="M251" s="19">
        <v>0</v>
      </c>
      <c r="N251" s="19">
        <v>0</v>
      </c>
      <c r="O251" s="19">
        <v>0</v>
      </c>
    </row>
    <row r="252" spans="1:15" x14ac:dyDescent="0.2">
      <c r="A252" s="40" t="s">
        <v>1065</v>
      </c>
      <c r="B252" s="35" t="s">
        <v>1066</v>
      </c>
      <c r="C252" s="15">
        <v>0</v>
      </c>
      <c r="D252" s="15">
        <v>0</v>
      </c>
      <c r="E252" s="15">
        <v>0</v>
      </c>
      <c r="F252" s="15">
        <v>0</v>
      </c>
      <c r="G252" s="15">
        <v>1</v>
      </c>
      <c r="H252" s="15">
        <v>1</v>
      </c>
      <c r="I252" s="15">
        <v>0</v>
      </c>
      <c r="J252" s="15">
        <v>0</v>
      </c>
      <c r="K252" s="15">
        <v>0</v>
      </c>
      <c r="L252" s="15">
        <v>0</v>
      </c>
      <c r="M252" s="15">
        <v>0</v>
      </c>
      <c r="N252" s="15">
        <v>1</v>
      </c>
      <c r="O252" s="15">
        <v>0</v>
      </c>
    </row>
    <row r="253" spans="1:15" x14ac:dyDescent="0.2">
      <c r="A253" s="41" t="s">
        <v>1069</v>
      </c>
      <c r="B253" s="37" t="s">
        <v>1070</v>
      </c>
      <c r="C253" s="19">
        <v>0</v>
      </c>
      <c r="D253" s="19">
        <v>0</v>
      </c>
      <c r="E253" s="19">
        <v>0</v>
      </c>
      <c r="F253" s="19">
        <v>0</v>
      </c>
      <c r="G253" s="19">
        <v>1</v>
      </c>
      <c r="H253" s="19">
        <v>1</v>
      </c>
      <c r="I253" s="19">
        <v>0</v>
      </c>
      <c r="J253" s="19">
        <v>0</v>
      </c>
      <c r="K253" s="19">
        <v>0</v>
      </c>
      <c r="L253" s="19">
        <v>0</v>
      </c>
      <c r="M253" s="19">
        <v>1</v>
      </c>
      <c r="N253" s="19">
        <v>0</v>
      </c>
      <c r="O253" s="19">
        <v>1</v>
      </c>
    </row>
    <row r="254" spans="1:15" x14ac:dyDescent="0.2">
      <c r="A254" s="40" t="s">
        <v>1073</v>
      </c>
      <c r="B254" s="35" t="s">
        <v>1074</v>
      </c>
      <c r="C254" s="15">
        <v>0</v>
      </c>
      <c r="D254" s="15">
        <v>0</v>
      </c>
      <c r="E254" s="15">
        <v>0</v>
      </c>
      <c r="F254" s="15">
        <v>0</v>
      </c>
      <c r="G254" s="15">
        <v>0</v>
      </c>
      <c r="H254" s="15">
        <v>0</v>
      </c>
      <c r="I254" s="15">
        <v>0</v>
      </c>
      <c r="J254" s="15">
        <v>0</v>
      </c>
      <c r="K254" s="15">
        <v>0</v>
      </c>
      <c r="L254" s="15">
        <v>0</v>
      </c>
      <c r="M254" s="15">
        <v>1</v>
      </c>
      <c r="N254" s="15">
        <v>1</v>
      </c>
      <c r="O254" s="15">
        <v>0</v>
      </c>
    </row>
    <row r="255" spans="1:15" x14ac:dyDescent="0.2">
      <c r="A255" s="41" t="s">
        <v>1077</v>
      </c>
      <c r="B255" s="37" t="s">
        <v>1078</v>
      </c>
      <c r="C255" s="19">
        <v>0</v>
      </c>
      <c r="D255" s="19">
        <v>0</v>
      </c>
      <c r="E255" s="19">
        <v>0</v>
      </c>
      <c r="F255" s="19">
        <v>0</v>
      </c>
      <c r="G255" s="19">
        <v>0</v>
      </c>
      <c r="H255" s="19">
        <v>0</v>
      </c>
      <c r="I255" s="19">
        <v>0</v>
      </c>
      <c r="J255" s="19">
        <v>0</v>
      </c>
      <c r="K255" s="19">
        <v>0</v>
      </c>
      <c r="L255" s="19">
        <v>0</v>
      </c>
      <c r="M255" s="19">
        <v>0</v>
      </c>
      <c r="N255" s="19">
        <v>0</v>
      </c>
      <c r="O255" s="19">
        <v>0</v>
      </c>
    </row>
    <row r="256" spans="1:15" x14ac:dyDescent="0.2">
      <c r="A256" s="40" t="s">
        <v>1081</v>
      </c>
      <c r="B256" s="35" t="s">
        <v>1082</v>
      </c>
      <c r="C256" s="15">
        <v>0</v>
      </c>
      <c r="D256" s="15">
        <v>0</v>
      </c>
      <c r="E256" s="15">
        <v>0</v>
      </c>
      <c r="F256" s="15">
        <v>0</v>
      </c>
      <c r="G256" s="15">
        <v>0</v>
      </c>
      <c r="H256" s="15">
        <v>0</v>
      </c>
      <c r="I256" s="15">
        <v>0</v>
      </c>
      <c r="J256" s="15">
        <v>0</v>
      </c>
      <c r="K256" s="15">
        <v>0</v>
      </c>
      <c r="L256" s="15">
        <v>0</v>
      </c>
      <c r="M256" s="15">
        <v>0</v>
      </c>
      <c r="N256" s="15">
        <v>0</v>
      </c>
      <c r="O256" s="15">
        <v>0</v>
      </c>
    </row>
    <row r="257" spans="1:15" x14ac:dyDescent="0.2">
      <c r="A257" s="41" t="s">
        <v>1085</v>
      </c>
      <c r="B257" s="37" t="s">
        <v>1086</v>
      </c>
      <c r="C257" s="19">
        <v>0</v>
      </c>
      <c r="D257" s="19">
        <v>0</v>
      </c>
      <c r="E257" s="19">
        <v>0</v>
      </c>
      <c r="F257" s="19">
        <v>0</v>
      </c>
      <c r="G257" s="19">
        <v>1</v>
      </c>
      <c r="H257" s="19">
        <v>1</v>
      </c>
      <c r="I257" s="19">
        <v>0</v>
      </c>
      <c r="J257" s="19">
        <v>0</v>
      </c>
      <c r="K257" s="19">
        <v>0</v>
      </c>
      <c r="L257" s="19">
        <v>0</v>
      </c>
      <c r="M257" s="19">
        <v>0</v>
      </c>
      <c r="N257" s="19">
        <v>0</v>
      </c>
      <c r="O257" s="19">
        <v>0</v>
      </c>
    </row>
    <row r="258" spans="1:15" x14ac:dyDescent="0.2">
      <c r="A258" s="40" t="s">
        <v>1089</v>
      </c>
      <c r="B258" s="35" t="s">
        <v>1090</v>
      </c>
      <c r="C258" s="15">
        <v>0</v>
      </c>
      <c r="D258" s="15">
        <v>0</v>
      </c>
      <c r="E258" s="15">
        <v>0</v>
      </c>
      <c r="F258" s="15">
        <v>0</v>
      </c>
      <c r="G258" s="15">
        <v>0</v>
      </c>
      <c r="H258" s="15">
        <v>0</v>
      </c>
      <c r="I258" s="15">
        <v>0</v>
      </c>
      <c r="J258" s="15">
        <v>0</v>
      </c>
      <c r="K258" s="15">
        <v>0</v>
      </c>
      <c r="L258" s="15">
        <v>0</v>
      </c>
      <c r="M258" s="15">
        <v>0</v>
      </c>
      <c r="N258" s="15">
        <v>0</v>
      </c>
      <c r="O258" s="15">
        <v>0</v>
      </c>
    </row>
    <row r="259" spans="1:15" x14ac:dyDescent="0.2">
      <c r="A259" s="41" t="s">
        <v>1093</v>
      </c>
      <c r="B259" s="37" t="s">
        <v>1094</v>
      </c>
      <c r="C259" s="19">
        <v>0</v>
      </c>
      <c r="D259" s="19">
        <v>0</v>
      </c>
      <c r="E259" s="19">
        <v>0</v>
      </c>
      <c r="F259" s="19">
        <v>0</v>
      </c>
      <c r="G259" s="19">
        <v>0</v>
      </c>
      <c r="H259" s="19">
        <v>0</v>
      </c>
      <c r="I259" s="19">
        <v>0</v>
      </c>
      <c r="J259" s="19">
        <v>0</v>
      </c>
      <c r="K259" s="19">
        <v>0</v>
      </c>
      <c r="L259" s="19">
        <v>0</v>
      </c>
      <c r="M259" s="19">
        <v>0</v>
      </c>
      <c r="N259" s="19">
        <v>0</v>
      </c>
      <c r="O259" s="19">
        <v>0</v>
      </c>
    </row>
    <row r="260" spans="1:15" x14ac:dyDescent="0.2">
      <c r="A260" s="40" t="s">
        <v>1097</v>
      </c>
      <c r="B260" s="35" t="s">
        <v>1098</v>
      </c>
      <c r="C260" s="15">
        <v>0</v>
      </c>
      <c r="D260" s="15">
        <v>0</v>
      </c>
      <c r="E260" s="15">
        <v>0</v>
      </c>
      <c r="F260" s="15">
        <v>0</v>
      </c>
      <c r="G260" s="15">
        <v>0</v>
      </c>
      <c r="H260" s="15">
        <v>0</v>
      </c>
      <c r="I260" s="15">
        <v>0</v>
      </c>
      <c r="J260" s="15">
        <v>0</v>
      </c>
      <c r="K260" s="15">
        <v>0</v>
      </c>
      <c r="L260" s="15">
        <v>0</v>
      </c>
      <c r="M260" s="15">
        <v>0</v>
      </c>
      <c r="N260" s="15">
        <v>0</v>
      </c>
      <c r="O260" s="15">
        <v>0</v>
      </c>
    </row>
  </sheetData>
  <conditionalFormatting sqref="C6:O260">
    <cfRule type="cellIs" dxfId="0" priority="1" operator="equal">
      <formula>1</formula>
    </cfRule>
  </conditionalFormatting>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0"/>
  <sheetViews>
    <sheetView showGridLines="0" workbookViewId="0">
      <pane xSplit="2" ySplit="5" topLeftCell="C6" activePane="bottomRight" state="frozen"/>
      <selection pane="topRight"/>
      <selection pane="bottomLeft"/>
      <selection pane="bottomRight" activeCell="E267" sqref="E267"/>
    </sheetView>
  </sheetViews>
  <sheetFormatPr baseColWidth="10" defaultColWidth="8.83203125" defaultRowHeight="15" x14ac:dyDescent="0.2"/>
  <cols>
    <col min="1" max="1" width="8" customWidth="1"/>
    <col min="2" max="2" width="30" customWidth="1"/>
    <col min="3" max="3" width="17.33203125" customWidth="1"/>
    <col min="4" max="4" width="24" customWidth="1"/>
    <col min="5" max="5" width="23.33203125" customWidth="1"/>
    <col min="6" max="6" width="17.33203125" customWidth="1"/>
    <col min="7" max="7" width="15.1640625" bestFit="1" customWidth="1"/>
  </cols>
  <sheetData>
    <row r="1" spans="1:7" x14ac:dyDescent="0.2">
      <c r="A1" s="6" t="s">
        <v>0</v>
      </c>
    </row>
    <row r="2" spans="1:7" ht="26" customHeight="1" x14ac:dyDescent="0.25">
      <c r="A2" s="7" t="s">
        <v>1116</v>
      </c>
    </row>
    <row r="3" spans="1:7" x14ac:dyDescent="0.2">
      <c r="A3" s="3" t="s">
        <v>1117</v>
      </c>
    </row>
    <row r="5" spans="1:7" ht="30" customHeight="1" x14ac:dyDescent="0.2">
      <c r="A5" s="34" t="s">
        <v>66</v>
      </c>
      <c r="B5" s="34" t="s">
        <v>67</v>
      </c>
      <c r="C5" s="34" t="s">
        <v>25</v>
      </c>
      <c r="D5" s="34" t="s">
        <v>1118</v>
      </c>
      <c r="E5" s="34" t="s">
        <v>1119</v>
      </c>
      <c r="F5" s="34" t="s">
        <v>1120</v>
      </c>
      <c r="G5" s="34" t="s">
        <v>1121</v>
      </c>
    </row>
    <row r="6" spans="1:7" x14ac:dyDescent="0.2">
      <c r="A6" s="40" t="s">
        <v>81</v>
      </c>
      <c r="B6" s="35" t="s">
        <v>82</v>
      </c>
      <c r="C6" s="15"/>
      <c r="D6" s="15"/>
      <c r="E6" s="15"/>
      <c r="F6" s="15"/>
      <c r="G6" s="15"/>
    </row>
    <row r="7" spans="1:7" x14ac:dyDescent="0.2">
      <c r="A7" s="41" t="s">
        <v>86</v>
      </c>
      <c r="B7" s="37" t="s">
        <v>87</v>
      </c>
      <c r="C7" s="19"/>
      <c r="D7" s="19"/>
      <c r="E7" s="19">
        <v>16</v>
      </c>
      <c r="F7" s="19">
        <v>6.6779999999999999</v>
      </c>
      <c r="G7" s="19">
        <v>28.23</v>
      </c>
    </row>
    <row r="8" spans="1:7" x14ac:dyDescent="0.2">
      <c r="A8" s="40" t="s">
        <v>90</v>
      </c>
      <c r="B8" s="35" t="s">
        <v>91</v>
      </c>
      <c r="C8" s="15">
        <v>4.3600000000000003</v>
      </c>
      <c r="D8" s="15">
        <v>49</v>
      </c>
      <c r="E8" s="15">
        <v>39</v>
      </c>
      <c r="F8" s="15">
        <v>0</v>
      </c>
      <c r="G8" s="15">
        <v>66.239999999999995</v>
      </c>
    </row>
    <row r="9" spans="1:7" x14ac:dyDescent="0.2">
      <c r="A9" s="41" t="s">
        <v>94</v>
      </c>
      <c r="B9" s="37" t="s">
        <v>95</v>
      </c>
      <c r="C9" s="19">
        <v>6.82</v>
      </c>
      <c r="D9" s="19">
        <v>74</v>
      </c>
      <c r="E9" s="19">
        <v>34</v>
      </c>
      <c r="F9" s="19">
        <v>1.766</v>
      </c>
      <c r="G9" s="19">
        <v>54.05</v>
      </c>
    </row>
    <row r="10" spans="1:7" x14ac:dyDescent="0.2">
      <c r="A10" s="40" t="s">
        <v>98</v>
      </c>
      <c r="B10" s="35" t="s">
        <v>99</v>
      </c>
      <c r="C10" s="15"/>
      <c r="D10" s="15">
        <v>67</v>
      </c>
      <c r="E10" s="15"/>
      <c r="F10" s="15"/>
      <c r="G10" s="15">
        <v>87.3</v>
      </c>
    </row>
    <row r="11" spans="1:7" x14ac:dyDescent="0.2">
      <c r="A11" s="41" t="s">
        <v>102</v>
      </c>
      <c r="B11" s="37" t="s">
        <v>103</v>
      </c>
      <c r="C11" s="19">
        <v>3.48</v>
      </c>
      <c r="D11" s="19">
        <v>54</v>
      </c>
      <c r="E11" s="19"/>
      <c r="F11" s="19"/>
      <c r="G11" s="19">
        <v>92.26</v>
      </c>
    </row>
    <row r="12" spans="1:7" x14ac:dyDescent="0.2">
      <c r="A12" s="40" t="s">
        <v>106</v>
      </c>
      <c r="B12" s="35" t="s">
        <v>107</v>
      </c>
      <c r="C12" s="15">
        <v>6.55</v>
      </c>
      <c r="D12" s="15">
        <v>73</v>
      </c>
      <c r="E12" s="15">
        <v>32</v>
      </c>
      <c r="F12" s="15">
        <v>1.1359999999999999</v>
      </c>
      <c r="G12" s="15">
        <v>56.1</v>
      </c>
    </row>
    <row r="13" spans="1:7" x14ac:dyDescent="0.2">
      <c r="A13" s="41" t="s">
        <v>110</v>
      </c>
      <c r="B13" s="37" t="s">
        <v>111</v>
      </c>
      <c r="C13" s="19"/>
      <c r="D13" s="19">
        <v>76</v>
      </c>
      <c r="E13" s="19"/>
      <c r="F13" s="19"/>
      <c r="G13" s="19">
        <v>89.47</v>
      </c>
    </row>
    <row r="14" spans="1:7" x14ac:dyDescent="0.2">
      <c r="A14" s="40" t="s">
        <v>114</v>
      </c>
      <c r="B14" s="35" t="s">
        <v>115</v>
      </c>
      <c r="C14" s="15"/>
      <c r="D14" s="15"/>
      <c r="E14" s="15"/>
      <c r="F14" s="15"/>
      <c r="G14" s="15"/>
    </row>
    <row r="15" spans="1:7" x14ac:dyDescent="0.2">
      <c r="A15" s="41" t="s">
        <v>118</v>
      </c>
      <c r="B15" s="37" t="s">
        <v>119</v>
      </c>
      <c r="C15" s="19">
        <v>3.98</v>
      </c>
      <c r="D15" s="19">
        <v>79</v>
      </c>
      <c r="E15" s="19"/>
      <c r="F15" s="19"/>
      <c r="G15" s="19">
        <v>84.23</v>
      </c>
    </row>
    <row r="16" spans="1:7" x14ac:dyDescent="0.2">
      <c r="A16" s="40" t="s">
        <v>122</v>
      </c>
      <c r="B16" s="35" t="s">
        <v>123</v>
      </c>
      <c r="C16" s="15">
        <v>4.4400000000000004</v>
      </c>
      <c r="D16" s="15">
        <v>52</v>
      </c>
      <c r="E16" s="15">
        <v>36</v>
      </c>
      <c r="F16" s="15">
        <v>0.45500000000000002</v>
      </c>
      <c r="G16" s="15">
        <v>62.99</v>
      </c>
    </row>
    <row r="17" spans="1:7" x14ac:dyDescent="0.2">
      <c r="A17" s="41" t="s">
        <v>126</v>
      </c>
      <c r="B17" s="37" t="s">
        <v>127</v>
      </c>
      <c r="C17" s="19">
        <v>3.98</v>
      </c>
      <c r="D17" s="19"/>
      <c r="E17" s="19">
        <v>46</v>
      </c>
      <c r="F17" s="19">
        <v>0.42299999999999999</v>
      </c>
      <c r="G17" s="19">
        <v>53.54</v>
      </c>
    </row>
    <row r="18" spans="1:7" x14ac:dyDescent="0.2">
      <c r="A18" s="40" t="s">
        <v>130</v>
      </c>
      <c r="B18" s="35" t="s">
        <v>131</v>
      </c>
      <c r="C18" s="15"/>
      <c r="D18" s="15">
        <v>65</v>
      </c>
      <c r="E18" s="15"/>
      <c r="F18" s="15"/>
      <c r="G18" s="15">
        <v>88.62</v>
      </c>
    </row>
    <row r="19" spans="1:7" x14ac:dyDescent="0.2">
      <c r="A19" s="41" t="s">
        <v>134</v>
      </c>
      <c r="B19" s="37" t="s">
        <v>135</v>
      </c>
      <c r="C19" s="19">
        <v>4.13</v>
      </c>
      <c r="D19" s="19">
        <v>58</v>
      </c>
      <c r="E19" s="19">
        <v>76</v>
      </c>
      <c r="F19" s="19">
        <v>3.7320000000000002</v>
      </c>
      <c r="G19" s="19">
        <v>79.44</v>
      </c>
    </row>
    <row r="20" spans="1:7" x14ac:dyDescent="0.2">
      <c r="A20" s="40" t="s">
        <v>138</v>
      </c>
      <c r="B20" s="35" t="s">
        <v>139</v>
      </c>
      <c r="C20" s="15">
        <v>4.28</v>
      </c>
      <c r="D20" s="15">
        <v>57</v>
      </c>
      <c r="E20" s="15">
        <v>69</v>
      </c>
      <c r="F20" s="15">
        <v>1.498</v>
      </c>
      <c r="G20" s="15">
        <v>74.290000000000006</v>
      </c>
    </row>
    <row r="21" spans="1:7" x14ac:dyDescent="0.2">
      <c r="A21" s="41" t="s">
        <v>142</v>
      </c>
      <c r="B21" s="37" t="s">
        <v>143</v>
      </c>
      <c r="C21" s="19">
        <v>5.46</v>
      </c>
      <c r="D21" s="19"/>
      <c r="E21" s="19">
        <v>30</v>
      </c>
      <c r="F21" s="19">
        <v>0.123</v>
      </c>
      <c r="G21" s="19">
        <v>63.5</v>
      </c>
    </row>
    <row r="22" spans="1:7" x14ac:dyDescent="0.2">
      <c r="A22" s="40" t="s">
        <v>146</v>
      </c>
      <c r="B22" s="35" t="s">
        <v>147</v>
      </c>
      <c r="C22" s="15">
        <v>5.08</v>
      </c>
      <c r="D22" s="15">
        <v>71</v>
      </c>
      <c r="E22" s="15">
        <v>64</v>
      </c>
      <c r="F22" s="15"/>
      <c r="G22" s="15">
        <v>83.82</v>
      </c>
    </row>
    <row r="23" spans="1:7" x14ac:dyDescent="0.2">
      <c r="A23" s="41" t="s">
        <v>150</v>
      </c>
      <c r="B23" s="37" t="s">
        <v>151</v>
      </c>
      <c r="C23" s="19">
        <v>5.16</v>
      </c>
      <c r="D23" s="19">
        <v>68</v>
      </c>
      <c r="E23" s="19">
        <v>50</v>
      </c>
      <c r="F23" s="19">
        <v>0.03</v>
      </c>
      <c r="G23" s="19">
        <v>61.18</v>
      </c>
    </row>
    <row r="24" spans="1:7" x14ac:dyDescent="0.2">
      <c r="A24" s="40" t="s">
        <v>154</v>
      </c>
      <c r="B24" s="35" t="s">
        <v>155</v>
      </c>
      <c r="C24" s="15">
        <v>5.62</v>
      </c>
      <c r="D24" s="15">
        <v>73</v>
      </c>
      <c r="E24" s="15">
        <v>24</v>
      </c>
      <c r="F24" s="15">
        <v>2.286</v>
      </c>
      <c r="G24" s="15">
        <v>40.9</v>
      </c>
    </row>
    <row r="25" spans="1:7" x14ac:dyDescent="0.2">
      <c r="A25" s="41" t="s">
        <v>158</v>
      </c>
      <c r="B25" s="37" t="s">
        <v>159</v>
      </c>
      <c r="C25" s="19">
        <v>4.91</v>
      </c>
      <c r="D25" s="19">
        <v>71</v>
      </c>
      <c r="E25" s="19">
        <v>68</v>
      </c>
      <c r="F25" s="19"/>
      <c r="G25" s="19">
        <v>87.63</v>
      </c>
    </row>
    <row r="26" spans="1:7" x14ac:dyDescent="0.2">
      <c r="A26" s="40" t="s">
        <v>162</v>
      </c>
      <c r="B26" s="35" t="s">
        <v>163</v>
      </c>
      <c r="C26" s="15">
        <v>5.7</v>
      </c>
      <c r="D26" s="15"/>
      <c r="E26" s="15">
        <v>31</v>
      </c>
      <c r="F26" s="15">
        <v>0.123</v>
      </c>
      <c r="G26" s="15">
        <v>59.45</v>
      </c>
    </row>
    <row r="27" spans="1:7" x14ac:dyDescent="0.2">
      <c r="A27" s="41" t="s">
        <v>166</v>
      </c>
      <c r="B27" s="37" t="s">
        <v>167</v>
      </c>
      <c r="C27" s="19">
        <v>4.46</v>
      </c>
      <c r="D27" s="19">
        <v>51</v>
      </c>
      <c r="E27" s="19">
        <v>69</v>
      </c>
      <c r="F27" s="19">
        <v>1.198</v>
      </c>
      <c r="G27" s="19">
        <v>67.97</v>
      </c>
    </row>
    <row r="28" spans="1:7" x14ac:dyDescent="0.2">
      <c r="A28" s="40" t="s">
        <v>170</v>
      </c>
      <c r="B28" s="35" t="s">
        <v>171</v>
      </c>
      <c r="C28" s="15">
        <v>4.0599999999999996</v>
      </c>
      <c r="D28" s="15">
        <v>65</v>
      </c>
      <c r="E28" s="15">
        <v>36</v>
      </c>
      <c r="F28" s="15"/>
      <c r="G28" s="15">
        <v>79.3</v>
      </c>
    </row>
    <row r="29" spans="1:7" x14ac:dyDescent="0.2">
      <c r="A29" s="41" t="s">
        <v>174</v>
      </c>
      <c r="B29" s="37" t="s">
        <v>175</v>
      </c>
      <c r="C29" s="19">
        <v>6.33</v>
      </c>
      <c r="D29" s="19"/>
      <c r="E29" s="19">
        <v>45</v>
      </c>
      <c r="F29" s="19">
        <v>5.4340000000000002</v>
      </c>
      <c r="G29" s="19">
        <v>59.01</v>
      </c>
    </row>
    <row r="30" spans="1:7" x14ac:dyDescent="0.2">
      <c r="A30" s="40" t="s">
        <v>178</v>
      </c>
      <c r="B30" s="35" t="s">
        <v>179</v>
      </c>
      <c r="C30" s="15"/>
      <c r="D30" s="15">
        <v>69</v>
      </c>
      <c r="E30" s="15"/>
      <c r="F30" s="15"/>
      <c r="G30" s="15">
        <v>82.48</v>
      </c>
    </row>
    <row r="31" spans="1:7" x14ac:dyDescent="0.2">
      <c r="A31" s="41" t="s">
        <v>182</v>
      </c>
      <c r="B31" s="37" t="s">
        <v>183</v>
      </c>
      <c r="C31" s="19">
        <v>5.49</v>
      </c>
      <c r="D31" s="19"/>
      <c r="E31" s="19">
        <v>71</v>
      </c>
      <c r="F31" s="19">
        <v>0</v>
      </c>
      <c r="G31" s="19">
        <v>89.02</v>
      </c>
    </row>
    <row r="32" spans="1:7" x14ac:dyDescent="0.2">
      <c r="A32" s="40" t="s">
        <v>186</v>
      </c>
      <c r="B32" s="35" t="s">
        <v>187</v>
      </c>
      <c r="C32" s="15">
        <v>5.58</v>
      </c>
      <c r="D32" s="15">
        <v>76</v>
      </c>
      <c r="E32" s="15">
        <v>28</v>
      </c>
      <c r="F32" s="15">
        <v>0</v>
      </c>
      <c r="G32" s="15">
        <v>56.57</v>
      </c>
    </row>
    <row r="33" spans="1:7" x14ac:dyDescent="0.2">
      <c r="A33" s="41" t="s">
        <v>190</v>
      </c>
      <c r="B33" s="37" t="s">
        <v>191</v>
      </c>
      <c r="C33" s="19"/>
      <c r="D33" s="19"/>
      <c r="E33" s="19"/>
      <c r="F33" s="19"/>
      <c r="G33" s="19"/>
    </row>
    <row r="34" spans="1:7" x14ac:dyDescent="0.2">
      <c r="A34" s="40" t="s">
        <v>194</v>
      </c>
      <c r="B34" s="35" t="s">
        <v>195</v>
      </c>
      <c r="C34" s="15">
        <v>5.54</v>
      </c>
      <c r="D34" s="15"/>
      <c r="E34" s="15">
        <v>34</v>
      </c>
      <c r="F34" s="15">
        <v>0.78200000000000003</v>
      </c>
      <c r="G34" s="15">
        <v>57.34</v>
      </c>
    </row>
    <row r="35" spans="1:7" x14ac:dyDescent="0.2">
      <c r="A35" s="41" t="s">
        <v>198</v>
      </c>
      <c r="B35" s="37" t="s">
        <v>199</v>
      </c>
      <c r="C35" s="19">
        <v>4.12</v>
      </c>
      <c r="D35" s="19">
        <v>55</v>
      </c>
      <c r="E35" s="19">
        <v>58</v>
      </c>
      <c r="F35" s="19">
        <v>0</v>
      </c>
      <c r="G35" s="19">
        <v>83.53</v>
      </c>
    </row>
    <row r="36" spans="1:7" x14ac:dyDescent="0.2">
      <c r="A36" s="40" t="s">
        <v>202</v>
      </c>
      <c r="B36" s="35" t="s">
        <v>203</v>
      </c>
      <c r="C36" s="15"/>
      <c r="D36" s="15"/>
      <c r="E36" s="15"/>
      <c r="F36" s="15"/>
      <c r="G36" s="15"/>
    </row>
    <row r="37" spans="1:7" x14ac:dyDescent="0.2">
      <c r="A37" s="41" t="s">
        <v>206</v>
      </c>
      <c r="B37" s="37" t="s">
        <v>207</v>
      </c>
      <c r="C37" s="19">
        <v>5.4</v>
      </c>
      <c r="D37" s="19">
        <v>48</v>
      </c>
      <c r="E37" s="19">
        <v>35</v>
      </c>
      <c r="F37" s="19">
        <v>0.90900000000000003</v>
      </c>
      <c r="G37" s="19">
        <v>57</v>
      </c>
    </row>
    <row r="38" spans="1:7" x14ac:dyDescent="0.2">
      <c r="A38" s="40" t="s">
        <v>210</v>
      </c>
      <c r="B38" s="35" t="s">
        <v>211</v>
      </c>
      <c r="C38" s="15"/>
      <c r="D38" s="15"/>
      <c r="E38" s="15"/>
      <c r="F38" s="15"/>
      <c r="G38" s="15"/>
    </row>
    <row r="39" spans="1:7" x14ac:dyDescent="0.2">
      <c r="A39" s="41" t="s">
        <v>214</v>
      </c>
      <c r="B39" s="37" t="s">
        <v>215</v>
      </c>
      <c r="C39" s="19">
        <v>4.22</v>
      </c>
      <c r="D39" s="19">
        <v>70</v>
      </c>
      <c r="E39" s="19">
        <v>63</v>
      </c>
      <c r="F39" s="19"/>
      <c r="G39" s="19">
        <v>86.44</v>
      </c>
    </row>
    <row r="40" spans="1:7" x14ac:dyDescent="0.2">
      <c r="A40" s="40" t="s">
        <v>218</v>
      </c>
      <c r="B40" s="35" t="s">
        <v>219</v>
      </c>
      <c r="C40" s="15">
        <v>5</v>
      </c>
      <c r="D40" s="15">
        <v>47</v>
      </c>
      <c r="E40" s="15">
        <v>40</v>
      </c>
      <c r="F40" s="15">
        <v>0</v>
      </c>
      <c r="G40" s="15">
        <v>66.58</v>
      </c>
    </row>
    <row r="41" spans="1:7" x14ac:dyDescent="0.2">
      <c r="A41" s="41" t="s">
        <v>222</v>
      </c>
      <c r="B41" s="37" t="s">
        <v>223</v>
      </c>
      <c r="C41" s="19">
        <v>5.75</v>
      </c>
      <c r="D41" s="19"/>
      <c r="E41" s="19">
        <v>40</v>
      </c>
      <c r="F41" s="19">
        <v>8.3239999999999998</v>
      </c>
      <c r="G41" s="19">
        <v>33.33</v>
      </c>
    </row>
    <row r="42" spans="1:7" x14ac:dyDescent="0.2">
      <c r="A42" s="40" t="s">
        <v>226</v>
      </c>
      <c r="B42" s="35" t="s">
        <v>227</v>
      </c>
      <c r="C42" s="15"/>
      <c r="D42" s="15"/>
      <c r="E42" s="15">
        <v>17</v>
      </c>
      <c r="F42" s="15">
        <v>3.3610000000000002</v>
      </c>
      <c r="G42" s="15">
        <v>42.38</v>
      </c>
    </row>
    <row r="43" spans="1:7" x14ac:dyDescent="0.2">
      <c r="A43" s="41" t="s">
        <v>230</v>
      </c>
      <c r="B43" s="37" t="s">
        <v>231</v>
      </c>
      <c r="C43" s="19">
        <v>5.45</v>
      </c>
      <c r="D43" s="19"/>
      <c r="E43" s="19">
        <v>62</v>
      </c>
      <c r="F43" s="19"/>
      <c r="G43" s="19">
        <v>79.040000000000006</v>
      </c>
    </row>
    <row r="44" spans="1:7" x14ac:dyDescent="0.2">
      <c r="A44" s="40" t="s">
        <v>234</v>
      </c>
      <c r="B44" s="35" t="s">
        <v>235</v>
      </c>
      <c r="C44" s="15">
        <v>6.72</v>
      </c>
      <c r="D44" s="15"/>
      <c r="E44" s="15">
        <v>20</v>
      </c>
      <c r="F44" s="15">
        <v>0.23300000000000001</v>
      </c>
      <c r="G44" s="15">
        <v>68.09</v>
      </c>
    </row>
    <row r="45" spans="1:7" x14ac:dyDescent="0.2">
      <c r="A45" s="41" t="s">
        <v>238</v>
      </c>
      <c r="B45" s="37" t="s">
        <v>239</v>
      </c>
      <c r="C45" s="19">
        <v>6.41</v>
      </c>
      <c r="D45" s="19">
        <v>62</v>
      </c>
      <c r="E45" s="19">
        <v>26</v>
      </c>
      <c r="F45" s="19">
        <v>6.593</v>
      </c>
      <c r="G45" s="19">
        <v>39.299999999999997</v>
      </c>
    </row>
    <row r="46" spans="1:7" x14ac:dyDescent="0.2">
      <c r="A46" s="40" t="s">
        <v>242</v>
      </c>
      <c r="B46" s="35" t="s">
        <v>243</v>
      </c>
      <c r="C46" s="15">
        <v>4.6100000000000003</v>
      </c>
      <c r="D46" s="15">
        <v>58</v>
      </c>
      <c r="E46" s="15">
        <v>75</v>
      </c>
      <c r="F46" s="15">
        <v>1.333</v>
      </c>
      <c r="G46" s="15">
        <v>76.12</v>
      </c>
    </row>
    <row r="47" spans="1:7" x14ac:dyDescent="0.2">
      <c r="A47" s="41" t="s">
        <v>246</v>
      </c>
      <c r="B47" s="37" t="s">
        <v>247</v>
      </c>
      <c r="C47" s="19"/>
      <c r="D47" s="19">
        <v>70</v>
      </c>
      <c r="E47" s="19"/>
      <c r="F47" s="19"/>
      <c r="G47" s="19">
        <v>90.85</v>
      </c>
    </row>
    <row r="48" spans="1:7" x14ac:dyDescent="0.2">
      <c r="A48" s="40" t="s">
        <v>250</v>
      </c>
      <c r="B48" s="35" t="s">
        <v>251</v>
      </c>
      <c r="C48" s="15">
        <v>7.44</v>
      </c>
      <c r="D48" s="15"/>
      <c r="E48" s="15">
        <v>24</v>
      </c>
      <c r="F48" s="15">
        <v>0.55600000000000005</v>
      </c>
      <c r="G48" s="15">
        <v>34.58</v>
      </c>
    </row>
    <row r="49" spans="1:7" x14ac:dyDescent="0.2">
      <c r="A49" s="41" t="s">
        <v>254</v>
      </c>
      <c r="B49" s="37" t="s">
        <v>255</v>
      </c>
      <c r="C49" s="19">
        <v>7.56</v>
      </c>
      <c r="D49" s="19"/>
      <c r="E49" s="19">
        <v>22</v>
      </c>
      <c r="F49" s="19">
        <v>4.625</v>
      </c>
      <c r="G49" s="19">
        <v>35.51</v>
      </c>
    </row>
    <row r="50" spans="1:7" x14ac:dyDescent="0.2">
      <c r="A50" s="40" t="s">
        <v>258</v>
      </c>
      <c r="B50" s="35" t="s">
        <v>259</v>
      </c>
      <c r="C50" s="15">
        <v>4.28</v>
      </c>
      <c r="D50" s="15">
        <v>63</v>
      </c>
      <c r="E50" s="15">
        <v>63</v>
      </c>
      <c r="F50" s="15">
        <v>4.5529999999999999</v>
      </c>
      <c r="G50" s="15">
        <v>67.97</v>
      </c>
    </row>
    <row r="51" spans="1:7" x14ac:dyDescent="0.2">
      <c r="A51" s="41" t="s">
        <v>262</v>
      </c>
      <c r="B51" s="37" t="s">
        <v>263</v>
      </c>
      <c r="C51" s="19">
        <v>7.26</v>
      </c>
      <c r="D51" s="19">
        <v>67</v>
      </c>
      <c r="E51" s="19">
        <v>43</v>
      </c>
      <c r="F51" s="19">
        <v>1.3109999999999999</v>
      </c>
      <c r="G51" s="19">
        <v>63.28</v>
      </c>
    </row>
    <row r="52" spans="1:7" x14ac:dyDescent="0.2">
      <c r="A52" s="40" t="s">
        <v>266</v>
      </c>
      <c r="B52" s="35" t="s">
        <v>267</v>
      </c>
      <c r="C52" s="15"/>
      <c r="D52" s="15"/>
      <c r="E52" s="15"/>
      <c r="F52" s="15"/>
      <c r="G52" s="15"/>
    </row>
    <row r="53" spans="1:7" x14ac:dyDescent="0.2">
      <c r="A53" s="41" t="s">
        <v>270</v>
      </c>
      <c r="B53" s="37" t="s">
        <v>271</v>
      </c>
      <c r="C53" s="19"/>
      <c r="D53" s="19"/>
      <c r="E53" s="19"/>
      <c r="F53" s="19"/>
      <c r="G53" s="19"/>
    </row>
    <row r="54" spans="1:7" x14ac:dyDescent="0.2">
      <c r="A54" s="40" t="s">
        <v>274</v>
      </c>
      <c r="B54" s="35" t="s">
        <v>275</v>
      </c>
      <c r="C54" s="15">
        <v>5.05</v>
      </c>
      <c r="D54" s="15">
        <v>51</v>
      </c>
      <c r="E54" s="15">
        <v>37</v>
      </c>
      <c r="F54" s="15">
        <v>7.1159999999999997</v>
      </c>
      <c r="G54" s="15">
        <v>49.31</v>
      </c>
    </row>
    <row r="55" spans="1:7" x14ac:dyDescent="0.2">
      <c r="A55" s="41" t="s">
        <v>278</v>
      </c>
      <c r="B55" s="37" t="s">
        <v>279</v>
      </c>
      <c r="C55" s="19">
        <v>6.67</v>
      </c>
      <c r="D55" s="19"/>
      <c r="E55" s="19">
        <v>20</v>
      </c>
      <c r="F55" s="19"/>
      <c r="G55" s="19">
        <v>62.11</v>
      </c>
    </row>
    <row r="56" spans="1:7" x14ac:dyDescent="0.2">
      <c r="A56" s="40" t="s">
        <v>282</v>
      </c>
      <c r="B56" s="35" t="s">
        <v>283</v>
      </c>
      <c r="C56" s="15">
        <v>7.27</v>
      </c>
      <c r="D56" s="15"/>
      <c r="E56" s="15">
        <v>23</v>
      </c>
      <c r="F56" s="15">
        <v>0</v>
      </c>
      <c r="G56" s="15">
        <v>61.48</v>
      </c>
    </row>
    <row r="57" spans="1:7" x14ac:dyDescent="0.2">
      <c r="A57" s="41" t="s">
        <v>286</v>
      </c>
      <c r="B57" s="37" t="s">
        <v>287</v>
      </c>
      <c r="C57" s="19">
        <v>7.63</v>
      </c>
      <c r="D57" s="19"/>
      <c r="E57" s="19">
        <v>20</v>
      </c>
      <c r="F57" s="19">
        <v>7.1710000000000003</v>
      </c>
      <c r="G57" s="19">
        <v>29.7</v>
      </c>
    </row>
    <row r="58" spans="1:7" x14ac:dyDescent="0.2">
      <c r="A58" s="40" t="s">
        <v>290</v>
      </c>
      <c r="B58" s="35" t="s">
        <v>291</v>
      </c>
      <c r="C58" s="15"/>
      <c r="D58" s="15">
        <v>72</v>
      </c>
      <c r="E58" s="15"/>
      <c r="F58" s="15"/>
      <c r="G58" s="15">
        <v>86</v>
      </c>
    </row>
    <row r="59" spans="1:7" x14ac:dyDescent="0.2">
      <c r="A59" s="41" t="s">
        <v>294</v>
      </c>
      <c r="B59" s="37" t="s">
        <v>295</v>
      </c>
      <c r="C59" s="19">
        <v>4.97</v>
      </c>
      <c r="D59" s="19">
        <v>59</v>
      </c>
      <c r="E59" s="19">
        <v>56</v>
      </c>
      <c r="F59" s="19">
        <v>0</v>
      </c>
      <c r="G59" s="19">
        <v>85.98</v>
      </c>
    </row>
    <row r="60" spans="1:7" x14ac:dyDescent="0.2">
      <c r="A60" s="40" t="s">
        <v>298</v>
      </c>
      <c r="B60" s="35" t="s">
        <v>299</v>
      </c>
      <c r="C60" s="15">
        <v>4.18</v>
      </c>
      <c r="D60" s="15">
        <v>45</v>
      </c>
      <c r="E60" s="15">
        <v>47</v>
      </c>
      <c r="F60" s="15">
        <v>0</v>
      </c>
      <c r="G60" s="15">
        <v>75.83</v>
      </c>
    </row>
    <row r="61" spans="1:7" x14ac:dyDescent="0.2">
      <c r="A61" s="41" t="s">
        <v>302</v>
      </c>
      <c r="B61" s="37" t="s">
        <v>303</v>
      </c>
      <c r="C61" s="19">
        <v>5.16</v>
      </c>
      <c r="D61" s="19"/>
      <c r="E61" s="19">
        <v>40</v>
      </c>
      <c r="F61" s="19">
        <v>0</v>
      </c>
      <c r="G61" s="19">
        <v>71.28</v>
      </c>
    </row>
    <row r="62" spans="1:7" x14ac:dyDescent="0.2">
      <c r="A62" s="40" t="s">
        <v>306</v>
      </c>
      <c r="B62" s="35" t="s">
        <v>307</v>
      </c>
      <c r="C62" s="15"/>
      <c r="D62" s="15">
        <v>75</v>
      </c>
      <c r="E62" s="15"/>
      <c r="F62" s="15"/>
      <c r="G62" s="15"/>
    </row>
    <row r="63" spans="1:7" x14ac:dyDescent="0.2">
      <c r="A63" s="41" t="s">
        <v>310</v>
      </c>
      <c r="B63" s="37" t="s">
        <v>311</v>
      </c>
      <c r="C63" s="19">
        <v>4.7699999999999996</v>
      </c>
      <c r="D63" s="19">
        <v>61</v>
      </c>
      <c r="E63" s="19">
        <v>55</v>
      </c>
      <c r="F63" s="19">
        <v>0.17599999999999999</v>
      </c>
      <c r="G63" s="19">
        <v>72.489999999999995</v>
      </c>
    </row>
    <row r="64" spans="1:7" x14ac:dyDescent="0.2">
      <c r="A64" s="40" t="s">
        <v>314</v>
      </c>
      <c r="B64" s="35" t="s">
        <v>315</v>
      </c>
      <c r="C64" s="15">
        <v>3.82</v>
      </c>
      <c r="D64" s="15">
        <v>40</v>
      </c>
      <c r="E64" s="15">
        <v>59</v>
      </c>
      <c r="F64" s="15">
        <v>2.2610000000000001</v>
      </c>
      <c r="G64" s="15">
        <v>82.5</v>
      </c>
    </row>
    <row r="65" spans="1:7" x14ac:dyDescent="0.2">
      <c r="A65" s="41" t="s">
        <v>318</v>
      </c>
      <c r="B65" s="37" t="s">
        <v>319</v>
      </c>
      <c r="C65" s="19">
        <v>6.05</v>
      </c>
      <c r="D65" s="19"/>
      <c r="E65" s="19">
        <v>43</v>
      </c>
      <c r="F65" s="19">
        <v>0.70199999999999996</v>
      </c>
      <c r="G65" s="19">
        <v>51.48</v>
      </c>
    </row>
    <row r="66" spans="1:7" x14ac:dyDescent="0.2">
      <c r="A66" s="40" t="s">
        <v>322</v>
      </c>
      <c r="B66" s="35" t="s">
        <v>323</v>
      </c>
      <c r="C66" s="15">
        <v>3.18</v>
      </c>
      <c r="D66" s="15">
        <v>35</v>
      </c>
      <c r="E66" s="15">
        <v>89</v>
      </c>
      <c r="F66" s="15">
        <v>0.72</v>
      </c>
      <c r="G66" s="15">
        <v>79.03</v>
      </c>
    </row>
    <row r="67" spans="1:7" x14ac:dyDescent="0.2">
      <c r="A67" s="41" t="s">
        <v>326</v>
      </c>
      <c r="B67" s="37" t="s">
        <v>327</v>
      </c>
      <c r="C67" s="19">
        <v>6.93</v>
      </c>
      <c r="D67" s="19"/>
      <c r="E67" s="19">
        <v>31</v>
      </c>
      <c r="F67" s="19">
        <v>0.92500000000000004</v>
      </c>
      <c r="G67" s="19">
        <v>56.39</v>
      </c>
    </row>
    <row r="68" spans="1:7" x14ac:dyDescent="0.2">
      <c r="A68" s="40" t="s">
        <v>330</v>
      </c>
      <c r="B68" s="35" t="s">
        <v>331</v>
      </c>
      <c r="C68" s="15">
        <v>4.17</v>
      </c>
      <c r="D68" s="15">
        <v>58</v>
      </c>
      <c r="E68" s="15">
        <v>60</v>
      </c>
      <c r="F68" s="15"/>
      <c r="G68" s="15">
        <v>86.98</v>
      </c>
    </row>
    <row r="69" spans="1:7" x14ac:dyDescent="0.2">
      <c r="A69" s="41" t="s">
        <v>334</v>
      </c>
      <c r="B69" s="37" t="s">
        <v>335</v>
      </c>
      <c r="C69" s="19">
        <v>5.08</v>
      </c>
      <c r="D69" s="19">
        <v>60</v>
      </c>
      <c r="E69" s="19">
        <v>37</v>
      </c>
      <c r="F69" s="19">
        <v>0</v>
      </c>
      <c r="G69" s="19">
        <v>75.959999999999994</v>
      </c>
    </row>
    <row r="70" spans="1:7" x14ac:dyDescent="0.2">
      <c r="A70" s="40" t="s">
        <v>338</v>
      </c>
      <c r="B70" s="35" t="s">
        <v>339</v>
      </c>
      <c r="C70" s="15">
        <v>4.91</v>
      </c>
      <c r="D70" s="15">
        <v>42</v>
      </c>
      <c r="E70" s="15">
        <v>33</v>
      </c>
      <c r="F70" s="15">
        <v>3.0630000000000002</v>
      </c>
      <c r="G70" s="15">
        <v>53.58</v>
      </c>
    </row>
    <row r="71" spans="1:7" x14ac:dyDescent="0.2">
      <c r="A71" s="41" t="s">
        <v>342</v>
      </c>
      <c r="B71" s="37" t="s">
        <v>343</v>
      </c>
      <c r="C71" s="19">
        <v>5.22</v>
      </c>
      <c r="D71" s="19">
        <v>68</v>
      </c>
      <c r="E71" s="19">
        <v>30</v>
      </c>
      <c r="F71" s="19">
        <v>3.4649999999999999</v>
      </c>
      <c r="G71" s="19">
        <v>49.19</v>
      </c>
    </row>
    <row r="72" spans="1:7" x14ac:dyDescent="0.2">
      <c r="A72" s="40" t="s">
        <v>346</v>
      </c>
      <c r="B72" s="35" t="s">
        <v>347</v>
      </c>
      <c r="C72" s="15">
        <v>5.65</v>
      </c>
      <c r="D72" s="15">
        <v>61</v>
      </c>
      <c r="E72" s="15">
        <v>32</v>
      </c>
      <c r="F72" s="15">
        <v>0</v>
      </c>
      <c r="G72" s="15">
        <v>66</v>
      </c>
    </row>
    <row r="73" spans="1:7" x14ac:dyDescent="0.2">
      <c r="A73" s="41" t="s">
        <v>350</v>
      </c>
      <c r="B73" s="37" t="s">
        <v>351</v>
      </c>
      <c r="C73" s="19">
        <v>7.55</v>
      </c>
      <c r="D73" s="19"/>
      <c r="E73" s="19">
        <v>15</v>
      </c>
      <c r="F73" s="19">
        <v>0</v>
      </c>
      <c r="G73" s="19">
        <v>63.49</v>
      </c>
    </row>
    <row r="74" spans="1:7" x14ac:dyDescent="0.2">
      <c r="A74" s="40" t="s">
        <v>354</v>
      </c>
      <c r="B74" s="35" t="s">
        <v>355</v>
      </c>
      <c r="C74" s="15"/>
      <c r="D74" s="15"/>
      <c r="E74" s="15">
        <v>13</v>
      </c>
      <c r="F74" s="15">
        <v>0</v>
      </c>
      <c r="G74" s="15">
        <v>53.79</v>
      </c>
    </row>
    <row r="75" spans="1:7" x14ac:dyDescent="0.2">
      <c r="A75" s="41" t="s">
        <v>358</v>
      </c>
      <c r="B75" s="37" t="s">
        <v>359</v>
      </c>
      <c r="C75" s="19">
        <v>3.25</v>
      </c>
      <c r="D75" s="19">
        <v>42</v>
      </c>
      <c r="E75" s="19">
        <v>76</v>
      </c>
      <c r="F75" s="19">
        <v>0</v>
      </c>
      <c r="G75" s="19">
        <v>77.84</v>
      </c>
    </row>
    <row r="76" spans="1:7" x14ac:dyDescent="0.2">
      <c r="A76" s="40" t="s">
        <v>362</v>
      </c>
      <c r="B76" s="35" t="s">
        <v>363</v>
      </c>
      <c r="C76" s="15">
        <v>6.51</v>
      </c>
      <c r="D76" s="15"/>
      <c r="E76" s="15">
        <v>23</v>
      </c>
      <c r="F76" s="15">
        <v>4.3999999999999997E-2</v>
      </c>
      <c r="G76" s="15">
        <v>53.38</v>
      </c>
    </row>
    <row r="77" spans="1:7" x14ac:dyDescent="0.2">
      <c r="A77" s="41" t="s">
        <v>366</v>
      </c>
      <c r="B77" s="37" t="s">
        <v>367</v>
      </c>
      <c r="C77" s="19">
        <v>5.68</v>
      </c>
      <c r="D77" s="19"/>
      <c r="E77" s="19">
        <v>38</v>
      </c>
      <c r="F77" s="19">
        <v>0.28799999999999998</v>
      </c>
      <c r="G77" s="19">
        <v>33.700000000000003</v>
      </c>
    </row>
    <row r="78" spans="1:7" x14ac:dyDescent="0.2">
      <c r="A78" s="40" t="s">
        <v>370</v>
      </c>
      <c r="B78" s="35" t="s">
        <v>371</v>
      </c>
      <c r="C78" s="15"/>
      <c r="D78" s="15"/>
      <c r="E78" s="15"/>
      <c r="F78" s="15"/>
      <c r="G78" s="15"/>
    </row>
    <row r="79" spans="1:7" x14ac:dyDescent="0.2">
      <c r="A79" s="41" t="s">
        <v>374</v>
      </c>
      <c r="B79" s="37" t="s">
        <v>375</v>
      </c>
      <c r="C79" s="19"/>
      <c r="D79" s="19"/>
      <c r="E79" s="19"/>
      <c r="F79" s="19"/>
      <c r="G79" s="19"/>
    </row>
    <row r="80" spans="1:7" x14ac:dyDescent="0.2">
      <c r="A80" s="40" t="s">
        <v>378</v>
      </c>
      <c r="B80" s="35" t="s">
        <v>379</v>
      </c>
      <c r="C80" s="15">
        <v>4.7300000000000004</v>
      </c>
      <c r="D80" s="15">
        <v>68</v>
      </c>
      <c r="E80" s="15">
        <v>55</v>
      </c>
      <c r="F80" s="15"/>
      <c r="G80" s="15">
        <v>77.819999999999993</v>
      </c>
    </row>
    <row r="81" spans="1:7" x14ac:dyDescent="0.2">
      <c r="A81" s="41" t="s">
        <v>382</v>
      </c>
      <c r="B81" s="37" t="s">
        <v>383</v>
      </c>
      <c r="C81" s="19">
        <v>3.03</v>
      </c>
      <c r="D81" s="19">
        <v>47</v>
      </c>
      <c r="E81" s="19">
        <v>88</v>
      </c>
      <c r="F81" s="19">
        <v>0.58199999999999996</v>
      </c>
      <c r="G81" s="19">
        <v>80.12</v>
      </c>
    </row>
    <row r="82" spans="1:7" x14ac:dyDescent="0.2">
      <c r="A82" s="40" t="s">
        <v>386</v>
      </c>
      <c r="B82" s="35" t="s">
        <v>387</v>
      </c>
      <c r="C82" s="15">
        <v>3.99</v>
      </c>
      <c r="D82" s="15">
        <v>49</v>
      </c>
      <c r="E82" s="15">
        <v>66</v>
      </c>
      <c r="F82" s="15">
        <v>3.2240000000000002</v>
      </c>
      <c r="G82" s="15">
        <v>61.77</v>
      </c>
    </row>
    <row r="83" spans="1:7" x14ac:dyDescent="0.2">
      <c r="A83" s="41" t="s">
        <v>390</v>
      </c>
      <c r="B83" s="37" t="s">
        <v>391</v>
      </c>
      <c r="C83" s="19"/>
      <c r="D83" s="19"/>
      <c r="E83" s="19"/>
      <c r="F83" s="19"/>
      <c r="G83" s="19">
        <v>72.930000000000007</v>
      </c>
    </row>
    <row r="84" spans="1:7" x14ac:dyDescent="0.2">
      <c r="A84" s="40" t="s">
        <v>394</v>
      </c>
      <c r="B84" s="35" t="s">
        <v>395</v>
      </c>
      <c r="C84" s="15"/>
      <c r="D84" s="15"/>
      <c r="E84" s="15"/>
      <c r="F84" s="15"/>
      <c r="G84" s="15">
        <v>83.49</v>
      </c>
    </row>
    <row r="85" spans="1:7" x14ac:dyDescent="0.2">
      <c r="A85" s="41" t="s">
        <v>398</v>
      </c>
      <c r="B85" s="37" t="s">
        <v>399</v>
      </c>
      <c r="C85" s="19"/>
      <c r="D85" s="19"/>
      <c r="E85" s="19"/>
      <c r="F85" s="19"/>
      <c r="G85" s="19"/>
    </row>
    <row r="86" spans="1:7" x14ac:dyDescent="0.2">
      <c r="A86" s="40" t="s">
        <v>402</v>
      </c>
      <c r="B86" s="35" t="s">
        <v>403</v>
      </c>
      <c r="C86" s="15">
        <v>7.46</v>
      </c>
      <c r="D86" s="15"/>
      <c r="E86" s="15">
        <v>29</v>
      </c>
      <c r="F86" s="15">
        <v>0</v>
      </c>
      <c r="G86" s="15">
        <v>61.16</v>
      </c>
    </row>
    <row r="87" spans="1:7" x14ac:dyDescent="0.2">
      <c r="A87" s="41" t="s">
        <v>406</v>
      </c>
      <c r="B87" s="37" t="s">
        <v>407</v>
      </c>
      <c r="C87" s="19">
        <v>5.76</v>
      </c>
      <c r="D87" s="19">
        <v>69</v>
      </c>
      <c r="E87" s="19">
        <v>37</v>
      </c>
      <c r="F87" s="19">
        <v>0</v>
      </c>
      <c r="G87" s="19">
        <v>65.59</v>
      </c>
    </row>
    <row r="88" spans="1:7" x14ac:dyDescent="0.2">
      <c r="A88" s="40" t="s">
        <v>410</v>
      </c>
      <c r="B88" s="35" t="s">
        <v>411</v>
      </c>
      <c r="C88" s="15">
        <v>4.32</v>
      </c>
      <c r="D88" s="15"/>
      <c r="E88" s="15">
        <v>50</v>
      </c>
      <c r="F88" s="15">
        <v>0.50600000000000001</v>
      </c>
      <c r="G88" s="15">
        <v>55.43</v>
      </c>
    </row>
    <row r="89" spans="1:7" x14ac:dyDescent="0.2">
      <c r="A89" s="41" t="s">
        <v>414</v>
      </c>
      <c r="B89" s="37" t="s">
        <v>415</v>
      </c>
      <c r="C89" s="19">
        <v>4.97</v>
      </c>
      <c r="D89" s="19">
        <v>58</v>
      </c>
      <c r="E89" s="19">
        <v>77</v>
      </c>
      <c r="F89" s="19">
        <v>4.4470000000000001</v>
      </c>
      <c r="G89" s="19">
        <v>68.02</v>
      </c>
    </row>
    <row r="90" spans="1:7" x14ac:dyDescent="0.2">
      <c r="A90" s="40" t="s">
        <v>418</v>
      </c>
      <c r="B90" s="35" t="s">
        <v>419</v>
      </c>
      <c r="C90" s="15">
        <v>5.13</v>
      </c>
      <c r="D90" s="15">
        <v>45</v>
      </c>
      <c r="E90" s="15">
        <v>43</v>
      </c>
      <c r="F90" s="15">
        <v>0</v>
      </c>
      <c r="G90" s="15">
        <v>66.09</v>
      </c>
    </row>
    <row r="91" spans="1:7" x14ac:dyDescent="0.2">
      <c r="A91" s="41" t="s">
        <v>422</v>
      </c>
      <c r="B91" s="37" t="s">
        <v>423</v>
      </c>
      <c r="C91" s="19"/>
      <c r="D91" s="19">
        <v>67</v>
      </c>
      <c r="E91" s="19"/>
      <c r="F91" s="19"/>
      <c r="G91" s="19"/>
    </row>
    <row r="92" spans="1:7" x14ac:dyDescent="0.2">
      <c r="A92" s="40" t="s">
        <v>426</v>
      </c>
      <c r="B92" s="35" t="s">
        <v>427</v>
      </c>
      <c r="C92" s="15">
        <v>3.99</v>
      </c>
      <c r="D92" s="15">
        <v>46</v>
      </c>
      <c r="E92" s="15">
        <v>50</v>
      </c>
      <c r="F92" s="15">
        <v>2.7879999999999998</v>
      </c>
      <c r="G92" s="15">
        <v>68.28</v>
      </c>
    </row>
    <row r="93" spans="1:7" x14ac:dyDescent="0.2">
      <c r="A93" s="41" t="s">
        <v>430</v>
      </c>
      <c r="B93" s="37" t="s">
        <v>431</v>
      </c>
      <c r="C93" s="19"/>
      <c r="D93" s="19"/>
      <c r="E93" s="19"/>
      <c r="F93" s="19"/>
      <c r="G93" s="19">
        <v>87.08</v>
      </c>
    </row>
    <row r="94" spans="1:7" x14ac:dyDescent="0.2">
      <c r="A94" s="40" t="s">
        <v>434</v>
      </c>
      <c r="B94" s="35" t="s">
        <v>435</v>
      </c>
      <c r="C94" s="15">
        <v>4.8499999999999996</v>
      </c>
      <c r="D94" s="15">
        <v>61</v>
      </c>
      <c r="E94" s="15">
        <v>56</v>
      </c>
      <c r="F94" s="15"/>
      <c r="G94" s="15">
        <v>86.38</v>
      </c>
    </row>
    <row r="95" spans="1:7" x14ac:dyDescent="0.2">
      <c r="A95" s="41" t="s">
        <v>438</v>
      </c>
      <c r="B95" s="37" t="s">
        <v>439</v>
      </c>
      <c r="C95" s="19"/>
      <c r="D95" s="19"/>
      <c r="E95" s="19"/>
      <c r="F95" s="19"/>
      <c r="G95" s="19"/>
    </row>
    <row r="96" spans="1:7" x14ac:dyDescent="0.2">
      <c r="A96" s="40" t="s">
        <v>442</v>
      </c>
      <c r="B96" s="35" t="s">
        <v>443</v>
      </c>
      <c r="C96" s="15"/>
      <c r="D96" s="15"/>
      <c r="E96" s="15"/>
      <c r="F96" s="15"/>
      <c r="G96" s="15">
        <v>82.85</v>
      </c>
    </row>
    <row r="97" spans="1:7" x14ac:dyDescent="0.2">
      <c r="A97" s="41" t="s">
        <v>446</v>
      </c>
      <c r="B97" s="37" t="s">
        <v>447</v>
      </c>
      <c r="C97" s="19">
        <v>5.44</v>
      </c>
      <c r="D97" s="19">
        <v>78</v>
      </c>
      <c r="E97" s="19">
        <v>26</v>
      </c>
      <c r="F97" s="19">
        <v>0</v>
      </c>
      <c r="G97" s="19">
        <v>62.31</v>
      </c>
    </row>
    <row r="98" spans="1:7" x14ac:dyDescent="0.2">
      <c r="A98" s="40" t="s">
        <v>450</v>
      </c>
      <c r="B98" s="35" t="s">
        <v>451</v>
      </c>
      <c r="C98" s="15"/>
      <c r="D98" s="15">
        <v>71</v>
      </c>
      <c r="E98" s="15"/>
      <c r="F98" s="15"/>
      <c r="G98" s="15"/>
    </row>
    <row r="99" spans="1:7" x14ac:dyDescent="0.2">
      <c r="A99" s="41" t="s">
        <v>454</v>
      </c>
      <c r="B99" s="37" t="s">
        <v>455</v>
      </c>
      <c r="C99" s="19">
        <v>6.43</v>
      </c>
      <c r="D99" s="19"/>
      <c r="E99" s="19">
        <v>26</v>
      </c>
      <c r="F99" s="19">
        <v>0</v>
      </c>
      <c r="G99" s="19">
        <v>48.17</v>
      </c>
    </row>
    <row r="100" spans="1:7" x14ac:dyDescent="0.2">
      <c r="A100" s="40" t="s">
        <v>458</v>
      </c>
      <c r="B100" s="35" t="s">
        <v>459</v>
      </c>
      <c r="C100" s="15">
        <v>7.3</v>
      </c>
      <c r="D100" s="15"/>
      <c r="E100" s="15">
        <v>21</v>
      </c>
      <c r="F100" s="15">
        <v>0</v>
      </c>
      <c r="G100" s="15">
        <v>55.33</v>
      </c>
    </row>
    <row r="101" spans="1:7" x14ac:dyDescent="0.2">
      <c r="A101" s="41" t="s">
        <v>462</v>
      </c>
      <c r="B101" s="37" t="s">
        <v>463</v>
      </c>
      <c r="C101" s="19">
        <v>5.16</v>
      </c>
      <c r="D101" s="19"/>
      <c r="E101" s="19">
        <v>40</v>
      </c>
      <c r="F101" s="19">
        <v>0</v>
      </c>
      <c r="G101" s="19">
        <v>69.59</v>
      </c>
    </row>
    <row r="102" spans="1:7" x14ac:dyDescent="0.2">
      <c r="A102" s="40" t="s">
        <v>466</v>
      </c>
      <c r="B102" s="35" t="s">
        <v>467</v>
      </c>
      <c r="C102" s="15">
        <v>8.1199999999999992</v>
      </c>
      <c r="D102" s="15"/>
      <c r="E102" s="15">
        <v>16</v>
      </c>
      <c r="F102" s="15">
        <v>0</v>
      </c>
      <c r="G102" s="15">
        <v>45.37</v>
      </c>
    </row>
    <row r="103" spans="1:7" x14ac:dyDescent="0.2">
      <c r="A103" s="41" t="s">
        <v>470</v>
      </c>
      <c r="B103" s="37" t="s">
        <v>471</v>
      </c>
      <c r="C103" s="19"/>
      <c r="D103" s="19"/>
      <c r="E103" s="19"/>
      <c r="F103" s="19"/>
      <c r="G103" s="19"/>
    </row>
    <row r="104" spans="1:7" x14ac:dyDescent="0.2">
      <c r="A104" s="40" t="s">
        <v>474</v>
      </c>
      <c r="B104" s="35" t="s">
        <v>475</v>
      </c>
      <c r="C104" s="15"/>
      <c r="D104" s="15"/>
      <c r="E104" s="15"/>
      <c r="F104" s="15"/>
      <c r="G104" s="15"/>
    </row>
    <row r="105" spans="1:7" x14ac:dyDescent="0.2">
      <c r="A105" s="41" t="s">
        <v>478</v>
      </c>
      <c r="B105" s="37" t="s">
        <v>479</v>
      </c>
      <c r="C105" s="19">
        <v>5.66</v>
      </c>
      <c r="D105" s="19"/>
      <c r="E105" s="19">
        <v>22</v>
      </c>
      <c r="F105" s="19">
        <v>0</v>
      </c>
      <c r="G105" s="19">
        <v>56.21</v>
      </c>
    </row>
    <row r="106" spans="1:7" x14ac:dyDescent="0.2">
      <c r="A106" s="40" t="s">
        <v>482</v>
      </c>
      <c r="B106" s="35" t="s">
        <v>483</v>
      </c>
      <c r="C106" s="15"/>
      <c r="D106" s="15">
        <v>68</v>
      </c>
      <c r="E106" s="15">
        <v>76</v>
      </c>
      <c r="F106" s="15"/>
      <c r="G106" s="15">
        <v>76.67</v>
      </c>
    </row>
    <row r="107" spans="1:7" x14ac:dyDescent="0.2">
      <c r="A107" s="41" t="s">
        <v>486</v>
      </c>
      <c r="B107" s="37" t="s">
        <v>487</v>
      </c>
      <c r="C107" s="19">
        <v>5.16</v>
      </c>
      <c r="D107" s="19">
        <v>52</v>
      </c>
      <c r="E107" s="19">
        <v>40</v>
      </c>
      <c r="F107" s="19">
        <v>0</v>
      </c>
      <c r="G107" s="19">
        <v>73.349999999999994</v>
      </c>
    </row>
    <row r="108" spans="1:7" x14ac:dyDescent="0.2">
      <c r="A108" s="40" t="s">
        <v>490</v>
      </c>
      <c r="B108" s="35" t="s">
        <v>491</v>
      </c>
      <c r="C108" s="15">
        <v>3.04</v>
      </c>
      <c r="D108" s="15">
        <v>42</v>
      </c>
      <c r="E108" s="15">
        <v>77</v>
      </c>
      <c r="F108" s="15">
        <v>5.8999999999999997E-2</v>
      </c>
      <c r="G108" s="15">
        <v>86.49</v>
      </c>
    </row>
    <row r="109" spans="1:7" x14ac:dyDescent="0.2">
      <c r="A109" s="41" t="s">
        <v>494</v>
      </c>
      <c r="B109" s="37" t="s">
        <v>495</v>
      </c>
      <c r="C109" s="19">
        <v>5.66</v>
      </c>
      <c r="D109" s="19">
        <v>56</v>
      </c>
      <c r="E109" s="19">
        <v>39</v>
      </c>
      <c r="F109" s="19">
        <v>6.4279999999999999</v>
      </c>
      <c r="G109" s="19">
        <v>52.47</v>
      </c>
    </row>
    <row r="110" spans="1:7" x14ac:dyDescent="0.2">
      <c r="A110" s="40" t="s">
        <v>498</v>
      </c>
      <c r="B110" s="35" t="s">
        <v>499</v>
      </c>
      <c r="C110" s="15">
        <v>5.52</v>
      </c>
      <c r="D110" s="15">
        <v>60</v>
      </c>
      <c r="E110" s="15">
        <v>34</v>
      </c>
      <c r="F110" s="15">
        <v>4.7140000000000004</v>
      </c>
      <c r="G110" s="15">
        <v>55.49</v>
      </c>
    </row>
    <row r="111" spans="1:7" x14ac:dyDescent="0.2">
      <c r="A111" s="41" t="s">
        <v>502</v>
      </c>
      <c r="B111" s="37" t="s">
        <v>503</v>
      </c>
      <c r="C111" s="19"/>
      <c r="D111" s="19"/>
      <c r="E111" s="19">
        <v>23</v>
      </c>
      <c r="F111" s="19">
        <v>5.4770000000000003</v>
      </c>
      <c r="G111" s="19">
        <v>38.89</v>
      </c>
    </row>
    <row r="112" spans="1:7" x14ac:dyDescent="0.2">
      <c r="A112" s="40" t="s">
        <v>506</v>
      </c>
      <c r="B112" s="35" t="s">
        <v>507</v>
      </c>
      <c r="C112" s="15">
        <v>5.9</v>
      </c>
      <c r="D112" s="15"/>
      <c r="E112" s="15">
        <v>28</v>
      </c>
      <c r="F112" s="15">
        <v>5.8220000000000001</v>
      </c>
      <c r="G112" s="15">
        <v>30.63</v>
      </c>
    </row>
    <row r="113" spans="1:7" x14ac:dyDescent="0.2">
      <c r="A113" s="41" t="s">
        <v>510</v>
      </c>
      <c r="B113" s="37" t="s">
        <v>511</v>
      </c>
      <c r="C113" s="19">
        <v>4.4000000000000004</v>
      </c>
      <c r="D113" s="19">
        <v>51</v>
      </c>
      <c r="E113" s="19">
        <v>76</v>
      </c>
      <c r="F113" s="19">
        <v>0.42299999999999999</v>
      </c>
      <c r="G113" s="19">
        <v>78.02</v>
      </c>
    </row>
    <row r="114" spans="1:7" x14ac:dyDescent="0.2">
      <c r="A114" s="40" t="s">
        <v>514</v>
      </c>
      <c r="B114" s="35" t="s">
        <v>515</v>
      </c>
      <c r="C114" s="15"/>
      <c r="D114" s="15">
        <v>65</v>
      </c>
      <c r="E114" s="15"/>
      <c r="F114" s="15"/>
      <c r="G114" s="15"/>
    </row>
    <row r="115" spans="1:7" x14ac:dyDescent="0.2">
      <c r="A115" s="41" t="s">
        <v>518</v>
      </c>
      <c r="B115" s="37" t="s">
        <v>519</v>
      </c>
      <c r="C115" s="19">
        <v>4.0599999999999996</v>
      </c>
      <c r="D115" s="19">
        <v>60</v>
      </c>
      <c r="E115" s="19">
        <v>62</v>
      </c>
      <c r="F115" s="19">
        <v>6.79</v>
      </c>
      <c r="G115" s="19">
        <v>48.17</v>
      </c>
    </row>
    <row r="116" spans="1:7" x14ac:dyDescent="0.2">
      <c r="A116" s="40" t="s">
        <v>522</v>
      </c>
      <c r="B116" s="35" t="s">
        <v>523</v>
      </c>
      <c r="C116" s="15">
        <v>4.76</v>
      </c>
      <c r="D116" s="15">
        <v>54</v>
      </c>
      <c r="E116" s="15">
        <v>53</v>
      </c>
      <c r="F116" s="15">
        <v>0.999</v>
      </c>
      <c r="G116" s="15">
        <v>71.17</v>
      </c>
    </row>
    <row r="117" spans="1:7" x14ac:dyDescent="0.2">
      <c r="A117" s="41" t="s">
        <v>526</v>
      </c>
      <c r="B117" s="37" t="s">
        <v>527</v>
      </c>
      <c r="C117" s="19">
        <v>4.78</v>
      </c>
      <c r="D117" s="19"/>
      <c r="E117" s="19">
        <v>44</v>
      </c>
      <c r="F117" s="19">
        <v>0</v>
      </c>
      <c r="G117" s="19">
        <v>74.040000000000006</v>
      </c>
    </row>
    <row r="118" spans="1:7" x14ac:dyDescent="0.2">
      <c r="A118" s="40" t="s">
        <v>530</v>
      </c>
      <c r="B118" s="35" t="s">
        <v>531</v>
      </c>
      <c r="C118" s="15">
        <v>4.7300000000000004</v>
      </c>
      <c r="D118" s="15">
        <v>59</v>
      </c>
      <c r="E118" s="15">
        <v>71</v>
      </c>
      <c r="F118" s="15">
        <v>0.57099999999999995</v>
      </c>
      <c r="G118" s="15">
        <v>85.27</v>
      </c>
    </row>
    <row r="119" spans="1:7" x14ac:dyDescent="0.2">
      <c r="A119" s="41" t="s">
        <v>534</v>
      </c>
      <c r="B119" s="37" t="s">
        <v>535</v>
      </c>
      <c r="C119" s="19"/>
      <c r="D119" s="19">
        <v>63</v>
      </c>
      <c r="E119" s="19"/>
      <c r="F119" s="19"/>
      <c r="G119" s="19">
        <v>90.58</v>
      </c>
    </row>
    <row r="120" spans="1:7" x14ac:dyDescent="0.2">
      <c r="A120" s="40" t="s">
        <v>538</v>
      </c>
      <c r="B120" s="35" t="s">
        <v>539</v>
      </c>
      <c r="C120" s="15">
        <v>4.8499999999999996</v>
      </c>
      <c r="D120" s="15">
        <v>73</v>
      </c>
      <c r="E120" s="15">
        <v>50</v>
      </c>
      <c r="F120" s="15">
        <v>2.2679999999999998</v>
      </c>
      <c r="G120" s="15">
        <v>59.91</v>
      </c>
    </row>
    <row r="121" spans="1:7" x14ac:dyDescent="0.2">
      <c r="A121" s="41" t="s">
        <v>542</v>
      </c>
      <c r="B121" s="37" t="s">
        <v>17</v>
      </c>
      <c r="C121" s="19">
        <v>5.18</v>
      </c>
      <c r="D121" s="19">
        <v>64</v>
      </c>
      <c r="E121" s="19">
        <v>38</v>
      </c>
      <c r="F121" s="19">
        <v>0</v>
      </c>
      <c r="G121" s="19">
        <v>61.06</v>
      </c>
    </row>
    <row r="122" spans="1:7" x14ac:dyDescent="0.2">
      <c r="A122" s="40" t="s">
        <v>545</v>
      </c>
      <c r="B122" s="35" t="s">
        <v>546</v>
      </c>
      <c r="C122" s="15">
        <v>6.6</v>
      </c>
      <c r="D122" s="15">
        <v>63</v>
      </c>
      <c r="E122" s="15">
        <v>30</v>
      </c>
      <c r="F122" s="15">
        <v>5.0880000000000001</v>
      </c>
      <c r="G122" s="15">
        <v>42.74</v>
      </c>
    </row>
    <row r="123" spans="1:7" x14ac:dyDescent="0.2">
      <c r="A123" s="41" t="s">
        <v>549</v>
      </c>
      <c r="B123" s="37" t="s">
        <v>550</v>
      </c>
      <c r="C123" s="19"/>
      <c r="D123" s="19"/>
      <c r="E123" s="19"/>
      <c r="F123" s="19"/>
      <c r="G123" s="19">
        <v>87.04</v>
      </c>
    </row>
    <row r="124" spans="1:7" x14ac:dyDescent="0.2">
      <c r="A124" s="40" t="s">
        <v>553</v>
      </c>
      <c r="B124" s="35" t="s">
        <v>554</v>
      </c>
      <c r="C124" s="15"/>
      <c r="D124" s="15">
        <v>63</v>
      </c>
      <c r="E124" s="15">
        <v>43</v>
      </c>
      <c r="F124" s="15">
        <v>0.46500000000000002</v>
      </c>
      <c r="G124" s="15">
        <v>60.4</v>
      </c>
    </row>
    <row r="125" spans="1:7" x14ac:dyDescent="0.2">
      <c r="A125" s="41" t="s">
        <v>557</v>
      </c>
      <c r="B125" s="37" t="s">
        <v>558</v>
      </c>
      <c r="C125" s="19">
        <v>6.13</v>
      </c>
      <c r="D125" s="19">
        <v>72</v>
      </c>
      <c r="E125" s="19">
        <v>46</v>
      </c>
      <c r="F125" s="19">
        <v>0</v>
      </c>
      <c r="G125" s="19">
        <v>70.92</v>
      </c>
    </row>
    <row r="126" spans="1:7" x14ac:dyDescent="0.2">
      <c r="A126" s="40" t="s">
        <v>561</v>
      </c>
      <c r="B126" s="35" t="s">
        <v>562</v>
      </c>
      <c r="C126" s="15">
        <v>5.96</v>
      </c>
      <c r="D126" s="15"/>
      <c r="E126" s="15">
        <v>26</v>
      </c>
      <c r="F126" s="15">
        <v>0</v>
      </c>
      <c r="G126" s="15">
        <v>57.28</v>
      </c>
    </row>
    <row r="127" spans="1:7" x14ac:dyDescent="0.2">
      <c r="A127" s="41" t="s">
        <v>565</v>
      </c>
      <c r="B127" s="37" t="s">
        <v>566</v>
      </c>
      <c r="C127" s="19">
        <v>7.5</v>
      </c>
      <c r="D127" s="19"/>
      <c r="E127" s="19">
        <v>34</v>
      </c>
      <c r="F127" s="19">
        <v>0</v>
      </c>
      <c r="G127" s="19">
        <v>75.42</v>
      </c>
    </row>
    <row r="128" spans="1:7" x14ac:dyDescent="0.2">
      <c r="A128" s="40" t="s">
        <v>569</v>
      </c>
      <c r="B128" s="35" t="s">
        <v>570</v>
      </c>
      <c r="C128" s="15">
        <v>4.01</v>
      </c>
      <c r="D128" s="15">
        <v>49</v>
      </c>
      <c r="E128" s="15">
        <v>60</v>
      </c>
      <c r="F128" s="15">
        <v>0.23300000000000001</v>
      </c>
      <c r="G128" s="15">
        <v>76.489999999999995</v>
      </c>
    </row>
    <row r="129" spans="1:7" x14ac:dyDescent="0.2">
      <c r="A129" s="41" t="s">
        <v>573</v>
      </c>
      <c r="B129" s="37" t="s">
        <v>574</v>
      </c>
      <c r="C129" s="19">
        <v>5.93</v>
      </c>
      <c r="D129" s="19">
        <v>61</v>
      </c>
      <c r="E129" s="19">
        <v>23</v>
      </c>
      <c r="F129" s="19">
        <v>0.64800000000000002</v>
      </c>
      <c r="G129" s="19">
        <v>42.16</v>
      </c>
    </row>
    <row r="130" spans="1:7" x14ac:dyDescent="0.2">
      <c r="A130" s="40" t="s">
        <v>577</v>
      </c>
      <c r="B130" s="35" t="s">
        <v>578</v>
      </c>
      <c r="C130" s="15">
        <v>6.04</v>
      </c>
      <c r="D130" s="15"/>
      <c r="E130" s="15">
        <v>37</v>
      </c>
      <c r="F130" s="15">
        <v>0</v>
      </c>
      <c r="G130" s="15">
        <v>61.47</v>
      </c>
    </row>
    <row r="131" spans="1:7" x14ac:dyDescent="0.2">
      <c r="A131" s="41" t="s">
        <v>581</v>
      </c>
      <c r="B131" s="37" t="s">
        <v>582</v>
      </c>
      <c r="C131" s="19">
        <v>6.26</v>
      </c>
      <c r="D131" s="19">
        <v>69</v>
      </c>
      <c r="E131" s="19">
        <v>28</v>
      </c>
      <c r="F131" s="19">
        <v>0</v>
      </c>
      <c r="G131" s="19">
        <v>61.99</v>
      </c>
    </row>
    <row r="132" spans="1:7" x14ac:dyDescent="0.2">
      <c r="A132" s="40" t="s">
        <v>585</v>
      </c>
      <c r="B132" s="35" t="s">
        <v>586</v>
      </c>
      <c r="C132" s="15"/>
      <c r="D132" s="15"/>
      <c r="E132" s="15">
        <v>13</v>
      </c>
      <c r="F132" s="15">
        <v>1.0069999999999999</v>
      </c>
      <c r="G132" s="15">
        <v>33.5</v>
      </c>
    </row>
    <row r="133" spans="1:7" x14ac:dyDescent="0.2">
      <c r="A133" s="41" t="s">
        <v>589</v>
      </c>
      <c r="B133" s="37" t="s">
        <v>590</v>
      </c>
      <c r="C133" s="19">
        <v>4.1100000000000003</v>
      </c>
      <c r="D133" s="19">
        <v>71</v>
      </c>
      <c r="E133" s="19"/>
      <c r="F133" s="19"/>
      <c r="G133" s="19">
        <v>92.92</v>
      </c>
    </row>
    <row r="134" spans="1:7" x14ac:dyDescent="0.2">
      <c r="A134" s="40" t="s">
        <v>593</v>
      </c>
      <c r="B134" s="35" t="s">
        <v>594</v>
      </c>
      <c r="C134" s="15">
        <v>4.03</v>
      </c>
      <c r="D134" s="15">
        <v>50</v>
      </c>
      <c r="E134" s="15">
        <v>65</v>
      </c>
      <c r="F134" s="15">
        <v>0.42299999999999999</v>
      </c>
      <c r="G134" s="15">
        <v>81.94</v>
      </c>
    </row>
    <row r="135" spans="1:7" x14ac:dyDescent="0.2">
      <c r="A135" s="41" t="s">
        <v>597</v>
      </c>
      <c r="B135" s="37" t="s">
        <v>598</v>
      </c>
      <c r="C135" s="19">
        <v>3.97</v>
      </c>
      <c r="D135" s="19">
        <v>53</v>
      </c>
      <c r="E135" s="19">
        <v>78</v>
      </c>
      <c r="F135" s="19"/>
      <c r="G135" s="19">
        <v>84.22</v>
      </c>
    </row>
    <row r="136" spans="1:7" x14ac:dyDescent="0.2">
      <c r="A136" s="40" t="s">
        <v>601</v>
      </c>
      <c r="B136" s="35" t="s">
        <v>602</v>
      </c>
      <c r="C136" s="15"/>
      <c r="D136" s="15">
        <v>63</v>
      </c>
      <c r="E136" s="15"/>
      <c r="F136" s="15"/>
      <c r="G136" s="15">
        <v>83.9</v>
      </c>
    </row>
    <row r="137" spans="1:7" x14ac:dyDescent="0.2">
      <c r="A137" s="41" t="s">
        <v>605</v>
      </c>
      <c r="B137" s="37" t="s">
        <v>606</v>
      </c>
      <c r="C137" s="19">
        <v>6.77</v>
      </c>
      <c r="D137" s="19"/>
      <c r="E137" s="19">
        <v>25</v>
      </c>
      <c r="F137" s="19">
        <v>0</v>
      </c>
      <c r="G137" s="19">
        <v>57.69</v>
      </c>
    </row>
    <row r="138" spans="1:7" x14ac:dyDescent="0.2">
      <c r="A138" s="40" t="s">
        <v>609</v>
      </c>
      <c r="B138" s="35" t="s">
        <v>610</v>
      </c>
      <c r="C138" s="15">
        <v>5.44</v>
      </c>
      <c r="D138" s="15"/>
      <c r="E138" s="15">
        <v>34</v>
      </c>
      <c r="F138" s="15">
        <v>0</v>
      </c>
      <c r="G138" s="15">
        <v>59.4</v>
      </c>
    </row>
    <row r="139" spans="1:7" x14ac:dyDescent="0.2">
      <c r="A139" s="41" t="s">
        <v>613</v>
      </c>
      <c r="B139" s="37" t="s">
        <v>614</v>
      </c>
      <c r="C139" s="19">
        <v>5.6</v>
      </c>
      <c r="D139" s="19">
        <v>75</v>
      </c>
      <c r="E139" s="19">
        <v>52</v>
      </c>
      <c r="F139" s="19">
        <v>1.0920000000000001</v>
      </c>
      <c r="G139" s="19">
        <v>72.47</v>
      </c>
    </row>
    <row r="140" spans="1:7" x14ac:dyDescent="0.2">
      <c r="A140" s="40" t="s">
        <v>617</v>
      </c>
      <c r="B140" s="35" t="s">
        <v>618</v>
      </c>
      <c r="C140" s="15"/>
      <c r="D140" s="15">
        <v>62</v>
      </c>
      <c r="E140" s="15">
        <v>39</v>
      </c>
      <c r="F140" s="15"/>
      <c r="G140" s="15">
        <v>64.959999999999994</v>
      </c>
    </row>
    <row r="141" spans="1:7" x14ac:dyDescent="0.2">
      <c r="A141" s="41" t="s">
        <v>621</v>
      </c>
      <c r="B141" s="37" t="s">
        <v>622</v>
      </c>
      <c r="C141" s="19">
        <v>6.22</v>
      </c>
      <c r="D141" s="19"/>
      <c r="E141" s="19">
        <v>28</v>
      </c>
      <c r="F141" s="19">
        <v>7.5860000000000003</v>
      </c>
      <c r="G141" s="19">
        <v>23.34</v>
      </c>
    </row>
    <row r="142" spans="1:7" x14ac:dyDescent="0.2">
      <c r="A142" s="40" t="s">
        <v>625</v>
      </c>
      <c r="B142" s="35" t="s">
        <v>626</v>
      </c>
      <c r="C142" s="15">
        <v>5.15</v>
      </c>
      <c r="D142" s="15">
        <v>62</v>
      </c>
      <c r="E142" s="15">
        <v>49</v>
      </c>
      <c r="F142" s="15"/>
      <c r="G142" s="15">
        <v>79.64</v>
      </c>
    </row>
    <row r="143" spans="1:7" x14ac:dyDescent="0.2">
      <c r="A143" s="41" t="s">
        <v>629</v>
      </c>
      <c r="B143" s="37" t="s">
        <v>630</v>
      </c>
      <c r="C143" s="19">
        <v>4.8899999999999997</v>
      </c>
      <c r="D143" s="19">
        <v>63</v>
      </c>
      <c r="E143" s="19"/>
      <c r="F143" s="19"/>
      <c r="G143" s="19">
        <v>87.71</v>
      </c>
    </row>
    <row r="144" spans="1:7" x14ac:dyDescent="0.2">
      <c r="A144" s="40" t="s">
        <v>633</v>
      </c>
      <c r="B144" s="35" t="s">
        <v>634</v>
      </c>
      <c r="C144" s="15"/>
      <c r="D144" s="15"/>
      <c r="E144" s="15"/>
      <c r="F144" s="15"/>
      <c r="G144" s="15">
        <v>68.040000000000006</v>
      </c>
    </row>
    <row r="145" spans="1:7" x14ac:dyDescent="0.2">
      <c r="A145" s="41" t="s">
        <v>637</v>
      </c>
      <c r="B145" s="37" t="s">
        <v>638</v>
      </c>
      <c r="C145" s="19">
        <v>6.29</v>
      </c>
      <c r="D145" s="19"/>
      <c r="E145" s="19">
        <v>30</v>
      </c>
      <c r="F145" s="19">
        <v>0</v>
      </c>
      <c r="G145" s="19">
        <v>56.34</v>
      </c>
    </row>
    <row r="146" spans="1:7" x14ac:dyDescent="0.2">
      <c r="A146" s="40" t="s">
        <v>641</v>
      </c>
      <c r="B146" s="35" t="s">
        <v>642</v>
      </c>
      <c r="C146" s="15">
        <v>4.6500000000000004</v>
      </c>
      <c r="D146" s="15">
        <v>68</v>
      </c>
      <c r="E146" s="15">
        <v>48</v>
      </c>
      <c r="F146" s="15">
        <v>0</v>
      </c>
      <c r="G146" s="15">
        <v>79.39</v>
      </c>
    </row>
    <row r="147" spans="1:7" x14ac:dyDescent="0.2">
      <c r="A147" s="41" t="s">
        <v>645</v>
      </c>
      <c r="B147" s="37" t="s">
        <v>646</v>
      </c>
      <c r="C147" s="19"/>
      <c r="D147" s="19"/>
      <c r="E147" s="19"/>
      <c r="F147" s="19"/>
      <c r="G147" s="19"/>
    </row>
    <row r="148" spans="1:7" x14ac:dyDescent="0.2">
      <c r="A148" s="40" t="s">
        <v>649</v>
      </c>
      <c r="B148" s="35" t="s">
        <v>650</v>
      </c>
      <c r="C148" s="15">
        <v>5.52</v>
      </c>
      <c r="D148" s="15">
        <v>52</v>
      </c>
      <c r="E148" s="15">
        <v>27</v>
      </c>
      <c r="F148" s="15">
        <v>0.32500000000000001</v>
      </c>
      <c r="G148" s="15">
        <v>53.67</v>
      </c>
    </row>
    <row r="149" spans="1:7" x14ac:dyDescent="0.2">
      <c r="A149" s="41" t="s">
        <v>653</v>
      </c>
      <c r="B149" s="37" t="s">
        <v>654</v>
      </c>
      <c r="C149" s="19"/>
      <c r="D149" s="19"/>
      <c r="E149" s="19"/>
      <c r="F149" s="19"/>
      <c r="G149" s="19">
        <v>91.51</v>
      </c>
    </row>
    <row r="150" spans="1:7" x14ac:dyDescent="0.2">
      <c r="A150" s="40" t="s">
        <v>657</v>
      </c>
      <c r="B150" s="35" t="s">
        <v>658</v>
      </c>
      <c r="C150" s="15">
        <v>4.6399999999999997</v>
      </c>
      <c r="D150" s="15"/>
      <c r="E150" s="15">
        <v>42</v>
      </c>
      <c r="F150" s="15">
        <v>0</v>
      </c>
      <c r="G150" s="15">
        <v>60</v>
      </c>
    </row>
    <row r="151" spans="1:7" x14ac:dyDescent="0.2">
      <c r="A151" s="41" t="s">
        <v>661</v>
      </c>
      <c r="B151" s="37" t="s">
        <v>662</v>
      </c>
      <c r="C151" s="19"/>
      <c r="D151" s="19">
        <v>70</v>
      </c>
      <c r="E151" s="19"/>
      <c r="F151" s="19"/>
      <c r="G151" s="19">
        <v>87.05</v>
      </c>
    </row>
    <row r="152" spans="1:7" x14ac:dyDescent="0.2">
      <c r="A152" s="40" t="s">
        <v>665</v>
      </c>
      <c r="B152" s="35" t="s">
        <v>666</v>
      </c>
      <c r="C152" s="15">
        <v>4.96</v>
      </c>
      <c r="D152" s="15"/>
      <c r="E152" s="15">
        <v>31</v>
      </c>
      <c r="F152" s="15">
        <v>0</v>
      </c>
      <c r="G152" s="15">
        <v>73.08</v>
      </c>
    </row>
    <row r="153" spans="1:7" x14ac:dyDescent="0.2">
      <c r="A153" s="41" t="s">
        <v>669</v>
      </c>
      <c r="B153" s="37" t="s">
        <v>670</v>
      </c>
      <c r="C153" s="19">
        <v>4.33</v>
      </c>
      <c r="D153" s="19">
        <v>51</v>
      </c>
      <c r="E153" s="19">
        <v>46</v>
      </c>
      <c r="F153" s="19">
        <v>0</v>
      </c>
      <c r="G153" s="19">
        <v>71.56</v>
      </c>
    </row>
    <row r="154" spans="1:7" x14ac:dyDescent="0.2">
      <c r="A154" s="40" t="s">
        <v>673</v>
      </c>
      <c r="B154" s="35" t="s">
        <v>674</v>
      </c>
      <c r="C154" s="15"/>
      <c r="D154" s="15">
        <v>69</v>
      </c>
      <c r="E154" s="15"/>
      <c r="F154" s="15"/>
      <c r="G154" s="15"/>
    </row>
    <row r="155" spans="1:7" x14ac:dyDescent="0.2">
      <c r="A155" s="41" t="s">
        <v>677</v>
      </c>
      <c r="B155" s="37" t="s">
        <v>678</v>
      </c>
      <c r="C155" s="19">
        <v>5.04</v>
      </c>
      <c r="D155" s="19">
        <v>65</v>
      </c>
      <c r="E155" s="19">
        <v>39</v>
      </c>
      <c r="F155" s="19">
        <v>0</v>
      </c>
      <c r="G155" s="19">
        <v>58.36</v>
      </c>
    </row>
    <row r="156" spans="1:7" x14ac:dyDescent="0.2">
      <c r="A156" s="40" t="s">
        <v>681</v>
      </c>
      <c r="B156" s="35" t="s">
        <v>682</v>
      </c>
      <c r="C156" s="15">
        <v>6.38</v>
      </c>
      <c r="D156" s="15"/>
      <c r="E156" s="15">
        <v>21</v>
      </c>
      <c r="F156" s="15">
        <v>6.0220000000000002</v>
      </c>
      <c r="G156" s="15">
        <v>35.86</v>
      </c>
    </row>
    <row r="157" spans="1:7" x14ac:dyDescent="0.2">
      <c r="A157" s="41" t="s">
        <v>685</v>
      </c>
      <c r="B157" s="37" t="s">
        <v>686</v>
      </c>
      <c r="C157" s="19">
        <v>8.18</v>
      </c>
      <c r="D157" s="19"/>
      <c r="E157" s="19">
        <v>16</v>
      </c>
      <c r="F157" s="19">
        <v>6.2450000000000001</v>
      </c>
      <c r="G157" s="19">
        <v>30.19</v>
      </c>
    </row>
    <row r="158" spans="1:7" x14ac:dyDescent="0.2">
      <c r="A158" s="40" t="s">
        <v>689</v>
      </c>
      <c r="B158" s="35" t="s">
        <v>690</v>
      </c>
      <c r="C158" s="15"/>
      <c r="D158" s="15"/>
      <c r="E158" s="15"/>
      <c r="F158" s="15"/>
      <c r="G158" s="15"/>
    </row>
    <row r="159" spans="1:7" x14ac:dyDescent="0.2">
      <c r="A159" s="41" t="s">
        <v>693</v>
      </c>
      <c r="B159" s="37" t="s">
        <v>694</v>
      </c>
      <c r="C159" s="19">
        <v>4.78</v>
      </c>
      <c r="D159" s="19">
        <v>63</v>
      </c>
      <c r="E159" s="19">
        <v>46</v>
      </c>
      <c r="F159" s="19">
        <v>0</v>
      </c>
      <c r="G159" s="19">
        <v>75.23</v>
      </c>
    </row>
    <row r="160" spans="1:7" x14ac:dyDescent="0.2">
      <c r="A160" s="40" t="s">
        <v>697</v>
      </c>
      <c r="B160" s="35" t="s">
        <v>698</v>
      </c>
      <c r="C160" s="15">
        <v>3.88</v>
      </c>
      <c r="D160" s="15">
        <v>53</v>
      </c>
      <c r="E160" s="15"/>
      <c r="F160" s="15"/>
      <c r="G160" s="15">
        <v>84.76</v>
      </c>
    </row>
    <row r="161" spans="1:7" x14ac:dyDescent="0.2">
      <c r="A161" s="41" t="s">
        <v>701</v>
      </c>
      <c r="B161" s="37" t="s">
        <v>702</v>
      </c>
      <c r="C161" s="19">
        <v>5.88</v>
      </c>
      <c r="D161" s="19"/>
      <c r="E161" s="19">
        <v>34</v>
      </c>
      <c r="F161" s="19">
        <v>0.28799999999999998</v>
      </c>
      <c r="G161" s="19">
        <v>58.81</v>
      </c>
    </row>
    <row r="162" spans="1:7" x14ac:dyDescent="0.2">
      <c r="A162" s="40" t="s">
        <v>705</v>
      </c>
      <c r="B162" s="35" t="s">
        <v>706</v>
      </c>
      <c r="C162" s="15">
        <v>4.53</v>
      </c>
      <c r="D162" s="15">
        <v>59</v>
      </c>
      <c r="E162" s="15">
        <v>78</v>
      </c>
      <c r="F162" s="15">
        <v>1.4750000000000001</v>
      </c>
      <c r="G162" s="15">
        <v>73.209999999999994</v>
      </c>
    </row>
    <row r="163" spans="1:7" x14ac:dyDescent="0.2">
      <c r="A163" s="41" t="s">
        <v>709</v>
      </c>
      <c r="B163" s="37" t="s">
        <v>710</v>
      </c>
      <c r="C163" s="19"/>
      <c r="D163" s="19"/>
      <c r="E163" s="19"/>
      <c r="F163" s="19"/>
      <c r="G163" s="19">
        <v>84.64</v>
      </c>
    </row>
    <row r="164" spans="1:7" x14ac:dyDescent="0.2">
      <c r="A164" s="40" t="s">
        <v>713</v>
      </c>
      <c r="B164" s="35" t="s">
        <v>714</v>
      </c>
      <c r="C164" s="15">
        <v>3.76</v>
      </c>
      <c r="D164" s="15">
        <v>62</v>
      </c>
      <c r="E164" s="15">
        <v>81</v>
      </c>
      <c r="F164" s="15">
        <v>0.114</v>
      </c>
      <c r="G164" s="15">
        <v>85.55</v>
      </c>
    </row>
    <row r="165" spans="1:7" x14ac:dyDescent="0.2">
      <c r="A165" s="41" t="s">
        <v>717</v>
      </c>
      <c r="B165" s="37" t="s">
        <v>718</v>
      </c>
      <c r="C165" s="19">
        <v>6.61</v>
      </c>
      <c r="D165" s="19"/>
      <c r="E165" s="19">
        <v>14</v>
      </c>
      <c r="F165" s="19">
        <v>0</v>
      </c>
      <c r="G165" s="19">
        <v>64.709999999999994</v>
      </c>
    </row>
    <row r="166" spans="1:7" x14ac:dyDescent="0.2">
      <c r="A166" s="40" t="s">
        <v>721</v>
      </c>
      <c r="B166" s="35" t="s">
        <v>722</v>
      </c>
      <c r="C166" s="15">
        <v>6.84</v>
      </c>
      <c r="D166" s="15"/>
      <c r="E166" s="15">
        <v>31</v>
      </c>
      <c r="F166" s="15">
        <v>7.8159999999999998</v>
      </c>
      <c r="G166" s="15">
        <v>35.770000000000003</v>
      </c>
    </row>
    <row r="167" spans="1:7" x14ac:dyDescent="0.2">
      <c r="A167" s="41" t="s">
        <v>725</v>
      </c>
      <c r="B167" s="37" t="s">
        <v>726</v>
      </c>
      <c r="C167" s="19">
        <v>6.18</v>
      </c>
      <c r="D167" s="19">
        <v>63</v>
      </c>
      <c r="E167" s="19">
        <v>26</v>
      </c>
      <c r="F167" s="19">
        <v>7.7919999999999998</v>
      </c>
      <c r="G167" s="19">
        <v>31.69</v>
      </c>
    </row>
    <row r="168" spans="1:7" x14ac:dyDescent="0.2">
      <c r="A168" s="40" t="s">
        <v>729</v>
      </c>
      <c r="B168" s="35" t="s">
        <v>730</v>
      </c>
      <c r="C168" s="15"/>
      <c r="D168" s="15"/>
      <c r="E168" s="15"/>
      <c r="F168" s="15"/>
      <c r="G168" s="15">
        <v>90.43</v>
      </c>
    </row>
    <row r="169" spans="1:7" x14ac:dyDescent="0.2">
      <c r="A169" s="41" t="s">
        <v>733</v>
      </c>
      <c r="B169" s="37" t="s">
        <v>734</v>
      </c>
      <c r="C169" s="19"/>
      <c r="D169" s="19"/>
      <c r="E169" s="19"/>
      <c r="F169" s="19"/>
      <c r="G169" s="19"/>
    </row>
    <row r="170" spans="1:7" x14ac:dyDescent="0.2">
      <c r="A170" s="40" t="s">
        <v>737</v>
      </c>
      <c r="B170" s="35" t="s">
        <v>738</v>
      </c>
      <c r="C170" s="15"/>
      <c r="D170" s="15"/>
      <c r="E170" s="15"/>
      <c r="F170" s="15">
        <v>0</v>
      </c>
      <c r="G170" s="15">
        <v>71.400000000000006</v>
      </c>
    </row>
    <row r="171" spans="1:7" x14ac:dyDescent="0.2">
      <c r="A171" s="41" t="s">
        <v>741</v>
      </c>
      <c r="B171" s="37" t="s">
        <v>742</v>
      </c>
      <c r="C171" s="19">
        <v>4.2</v>
      </c>
      <c r="D171" s="19">
        <v>56</v>
      </c>
      <c r="E171" s="19">
        <v>40</v>
      </c>
      <c r="F171" s="19">
        <v>0</v>
      </c>
      <c r="G171" s="19">
        <v>68.56</v>
      </c>
    </row>
    <row r="172" spans="1:7" x14ac:dyDescent="0.2">
      <c r="A172" s="40" t="s">
        <v>745</v>
      </c>
      <c r="B172" s="35" t="s">
        <v>746</v>
      </c>
      <c r="C172" s="15"/>
      <c r="D172" s="15"/>
      <c r="E172" s="15"/>
      <c r="F172" s="15"/>
      <c r="G172" s="15"/>
    </row>
    <row r="173" spans="1:7" x14ac:dyDescent="0.2">
      <c r="A173" s="41" t="s">
        <v>749</v>
      </c>
      <c r="B173" s="37" t="s">
        <v>750</v>
      </c>
      <c r="C173" s="19"/>
      <c r="D173" s="19"/>
      <c r="E173" s="19"/>
      <c r="F173" s="19"/>
      <c r="G173" s="19"/>
    </row>
    <row r="174" spans="1:7" x14ac:dyDescent="0.2">
      <c r="A174" s="40" t="s">
        <v>753</v>
      </c>
      <c r="B174" s="35" t="s">
        <v>754</v>
      </c>
      <c r="C174" s="15">
        <v>3.73</v>
      </c>
      <c r="D174" s="15">
        <v>52</v>
      </c>
      <c r="E174" s="15">
        <v>81</v>
      </c>
      <c r="F174" s="15">
        <v>0.72499999999999998</v>
      </c>
      <c r="G174" s="15">
        <v>81.319999999999993</v>
      </c>
    </row>
    <row r="175" spans="1:7" x14ac:dyDescent="0.2">
      <c r="A175" s="41" t="s">
        <v>757</v>
      </c>
      <c r="B175" s="37" t="s">
        <v>758</v>
      </c>
      <c r="C175" s="19">
        <v>4.25</v>
      </c>
      <c r="D175" s="19">
        <v>70</v>
      </c>
      <c r="E175" s="19">
        <v>52</v>
      </c>
      <c r="F175" s="19">
        <v>2.282</v>
      </c>
      <c r="G175" s="19">
        <v>76.61</v>
      </c>
    </row>
    <row r="176" spans="1:7" x14ac:dyDescent="0.2">
      <c r="A176" s="40" t="s">
        <v>761</v>
      </c>
      <c r="B176" s="35" t="s">
        <v>762</v>
      </c>
      <c r="C176" s="15">
        <v>5.63</v>
      </c>
      <c r="D176" s="15">
        <v>65</v>
      </c>
      <c r="E176" s="15">
        <v>28</v>
      </c>
      <c r="F176" s="15">
        <v>8.5739999999999998</v>
      </c>
      <c r="G176" s="15">
        <v>30.65</v>
      </c>
    </row>
    <row r="177" spans="1:7" x14ac:dyDescent="0.2">
      <c r="A177" s="41" t="s">
        <v>765</v>
      </c>
      <c r="B177" s="37" t="s">
        <v>766</v>
      </c>
      <c r="C177" s="19"/>
      <c r="D177" s="19"/>
      <c r="E177" s="19"/>
      <c r="F177" s="19"/>
      <c r="G177" s="19">
        <v>87.05</v>
      </c>
    </row>
    <row r="178" spans="1:7" x14ac:dyDescent="0.2">
      <c r="A178" s="40" t="s">
        <v>769</v>
      </c>
      <c r="B178" s="35" t="s">
        <v>770</v>
      </c>
      <c r="C178" s="15"/>
      <c r="D178" s="15"/>
      <c r="E178" s="15"/>
      <c r="F178" s="15"/>
      <c r="G178" s="15">
        <v>33.840000000000003</v>
      </c>
    </row>
    <row r="179" spans="1:7" x14ac:dyDescent="0.2">
      <c r="A179" s="41" t="s">
        <v>773</v>
      </c>
      <c r="B179" s="37" t="s">
        <v>774</v>
      </c>
      <c r="C179" s="19">
        <v>5.83</v>
      </c>
      <c r="D179" s="19">
        <v>73</v>
      </c>
      <c r="E179" s="19">
        <v>33</v>
      </c>
      <c r="F179" s="19">
        <v>0</v>
      </c>
      <c r="G179" s="19">
        <v>70.42</v>
      </c>
    </row>
    <row r="180" spans="1:7" x14ac:dyDescent="0.2">
      <c r="A180" s="40" t="s">
        <v>777</v>
      </c>
      <c r="B180" s="35" t="s">
        <v>778</v>
      </c>
      <c r="C180" s="15">
        <v>6.61</v>
      </c>
      <c r="D180" s="15"/>
      <c r="E180" s="15">
        <v>26</v>
      </c>
      <c r="F180" s="15">
        <v>0</v>
      </c>
      <c r="G180" s="15">
        <v>54.73</v>
      </c>
    </row>
    <row r="181" spans="1:7" x14ac:dyDescent="0.2">
      <c r="A181" s="41" t="s">
        <v>781</v>
      </c>
      <c r="B181" s="37" t="s">
        <v>782</v>
      </c>
      <c r="C181" s="19">
        <v>4.91</v>
      </c>
      <c r="D181" s="19">
        <v>57</v>
      </c>
      <c r="E181" s="19">
        <v>24</v>
      </c>
      <c r="F181" s="19">
        <v>0</v>
      </c>
      <c r="G181" s="19">
        <v>64.63</v>
      </c>
    </row>
    <row r="182" spans="1:7" x14ac:dyDescent="0.2">
      <c r="A182" s="40" t="s">
        <v>785</v>
      </c>
      <c r="B182" s="35" t="s">
        <v>786</v>
      </c>
      <c r="C182" s="15">
        <v>4.88</v>
      </c>
      <c r="D182" s="15">
        <v>46</v>
      </c>
      <c r="E182" s="15">
        <v>30</v>
      </c>
      <c r="F182" s="15">
        <v>1.5720000000000001</v>
      </c>
      <c r="G182" s="15">
        <v>54.72</v>
      </c>
    </row>
    <row r="183" spans="1:7" x14ac:dyDescent="0.2">
      <c r="A183" s="41" t="s">
        <v>789</v>
      </c>
      <c r="B183" s="37" t="s">
        <v>790</v>
      </c>
      <c r="C183" s="19">
        <v>5.48</v>
      </c>
      <c r="D183" s="19">
        <v>59</v>
      </c>
      <c r="E183" s="19">
        <v>32</v>
      </c>
      <c r="F183" s="19">
        <v>4.7190000000000003</v>
      </c>
      <c r="G183" s="19">
        <v>52.67</v>
      </c>
    </row>
    <row r="184" spans="1:7" x14ac:dyDescent="0.2">
      <c r="A184" s="40" t="s">
        <v>793</v>
      </c>
      <c r="B184" s="35" t="s">
        <v>794</v>
      </c>
      <c r="C184" s="15"/>
      <c r="D184" s="15"/>
      <c r="E184" s="15"/>
      <c r="F184" s="15"/>
      <c r="G184" s="15"/>
    </row>
    <row r="185" spans="1:7" x14ac:dyDescent="0.2">
      <c r="A185" s="41" t="s">
        <v>797</v>
      </c>
      <c r="B185" s="37" t="s">
        <v>798</v>
      </c>
      <c r="C185" s="19">
        <v>4.49</v>
      </c>
      <c r="D185" s="19">
        <v>44</v>
      </c>
      <c r="E185" s="19">
        <v>53</v>
      </c>
      <c r="F185" s="19">
        <v>1.6819999999999999</v>
      </c>
      <c r="G185" s="19">
        <v>74.41</v>
      </c>
    </row>
    <row r="186" spans="1:7" x14ac:dyDescent="0.2">
      <c r="A186" s="40" t="s">
        <v>801</v>
      </c>
      <c r="B186" s="35" t="s">
        <v>802</v>
      </c>
      <c r="C186" s="15">
        <v>3.83</v>
      </c>
      <c r="D186" s="15">
        <v>47</v>
      </c>
      <c r="E186" s="15">
        <v>56</v>
      </c>
      <c r="F186" s="15">
        <v>0.42299999999999999</v>
      </c>
      <c r="G186" s="15">
        <v>75.069999999999993</v>
      </c>
    </row>
    <row r="187" spans="1:7" x14ac:dyDescent="0.2">
      <c r="A187" s="41" t="s">
        <v>805</v>
      </c>
      <c r="B187" s="37" t="s">
        <v>806</v>
      </c>
      <c r="C187" s="19"/>
      <c r="D187" s="19">
        <v>72</v>
      </c>
      <c r="E187" s="19"/>
      <c r="F187" s="19"/>
      <c r="G187" s="19">
        <v>73.38</v>
      </c>
    </row>
    <row r="188" spans="1:7" x14ac:dyDescent="0.2">
      <c r="A188" s="40" t="s">
        <v>809</v>
      </c>
      <c r="B188" s="35" t="s">
        <v>810</v>
      </c>
      <c r="C188" s="15">
        <v>5.25</v>
      </c>
      <c r="D188" s="15">
        <v>69</v>
      </c>
      <c r="E188" s="15">
        <v>58</v>
      </c>
      <c r="F188" s="15">
        <v>0</v>
      </c>
      <c r="G188" s="15">
        <v>82.14</v>
      </c>
    </row>
    <row r="189" spans="1:7" x14ac:dyDescent="0.2">
      <c r="A189" s="41" t="s">
        <v>813</v>
      </c>
      <c r="B189" s="37" t="s">
        <v>814</v>
      </c>
      <c r="C189" s="19">
        <v>4.8099999999999996</v>
      </c>
      <c r="D189" s="19">
        <v>51</v>
      </c>
      <c r="E189" s="19">
        <v>45</v>
      </c>
      <c r="F189" s="19">
        <v>0</v>
      </c>
      <c r="G189" s="19">
        <v>68.61</v>
      </c>
    </row>
    <row r="190" spans="1:7" x14ac:dyDescent="0.2">
      <c r="A190" s="40" t="s">
        <v>817</v>
      </c>
      <c r="B190" s="35" t="s">
        <v>818</v>
      </c>
      <c r="C190" s="15"/>
      <c r="D190" s="15">
        <v>67</v>
      </c>
      <c r="E190" s="15">
        <v>22</v>
      </c>
      <c r="F190" s="15">
        <v>5.593</v>
      </c>
      <c r="G190" s="15">
        <v>50.46</v>
      </c>
    </row>
    <row r="191" spans="1:7" x14ac:dyDescent="0.2">
      <c r="A191" s="41" t="s">
        <v>821</v>
      </c>
      <c r="B191" s="37" t="s">
        <v>822</v>
      </c>
      <c r="C191" s="19">
        <v>5.71</v>
      </c>
      <c r="D191" s="19">
        <v>54</v>
      </c>
      <c r="E191" s="19">
        <v>58</v>
      </c>
      <c r="F191" s="19">
        <v>0</v>
      </c>
      <c r="G191" s="19">
        <v>65.150000000000006</v>
      </c>
    </row>
    <row r="192" spans="1:7" x14ac:dyDescent="0.2">
      <c r="A192" s="40" t="s">
        <v>825</v>
      </c>
      <c r="B192" s="35" t="s">
        <v>826</v>
      </c>
      <c r="C192" s="15"/>
      <c r="D192" s="15"/>
      <c r="E192" s="15"/>
      <c r="F192" s="15"/>
      <c r="G192" s="15">
        <v>66.66</v>
      </c>
    </row>
    <row r="193" spans="1:7" x14ac:dyDescent="0.2">
      <c r="A193" s="41" t="s">
        <v>829</v>
      </c>
      <c r="B193" s="37" t="s">
        <v>830</v>
      </c>
      <c r="C193" s="19"/>
      <c r="D193" s="19"/>
      <c r="E193" s="19"/>
      <c r="F193" s="19"/>
      <c r="G193" s="19"/>
    </row>
    <row r="194" spans="1:7" x14ac:dyDescent="0.2">
      <c r="A194" s="40" t="s">
        <v>833</v>
      </c>
      <c r="B194" s="35" t="s">
        <v>834</v>
      </c>
      <c r="C194" s="15"/>
      <c r="D194" s="15"/>
      <c r="E194" s="15"/>
      <c r="F194" s="15"/>
      <c r="G194" s="15"/>
    </row>
    <row r="195" spans="1:7" x14ac:dyDescent="0.2">
      <c r="A195" s="41" t="s">
        <v>837</v>
      </c>
      <c r="B195" s="37" t="s">
        <v>838</v>
      </c>
      <c r="C195" s="19">
        <v>5.46</v>
      </c>
      <c r="D195" s="19">
        <v>76</v>
      </c>
      <c r="E195" s="19"/>
      <c r="F195" s="19"/>
      <c r="G195" s="19">
        <v>81.48</v>
      </c>
    </row>
    <row r="196" spans="1:7" x14ac:dyDescent="0.2">
      <c r="A196" s="40" t="s">
        <v>841</v>
      </c>
      <c r="B196" s="35" t="s">
        <v>842</v>
      </c>
      <c r="C196" s="15">
        <v>4.58</v>
      </c>
      <c r="D196" s="15">
        <v>69</v>
      </c>
      <c r="E196" s="15">
        <v>59</v>
      </c>
      <c r="F196" s="15"/>
      <c r="G196" s="15">
        <v>83.63</v>
      </c>
    </row>
    <row r="197" spans="1:7" x14ac:dyDescent="0.2">
      <c r="A197" s="41" t="s">
        <v>845</v>
      </c>
      <c r="B197" s="37" t="s">
        <v>846</v>
      </c>
      <c r="C197" s="19"/>
      <c r="D197" s="19"/>
      <c r="E197" s="19"/>
      <c r="F197" s="19"/>
      <c r="G197" s="19"/>
    </row>
    <row r="198" spans="1:7" x14ac:dyDescent="0.2">
      <c r="A198" s="40" t="s">
        <v>849</v>
      </c>
      <c r="B198" s="35" t="s">
        <v>850</v>
      </c>
      <c r="C198" s="15"/>
      <c r="D198" s="15"/>
      <c r="E198" s="15"/>
      <c r="F198" s="15"/>
      <c r="G198" s="15"/>
    </row>
    <row r="199" spans="1:7" x14ac:dyDescent="0.2">
      <c r="A199" s="41" t="s">
        <v>853</v>
      </c>
      <c r="B199" s="37" t="s">
        <v>854</v>
      </c>
      <c r="C199" s="19">
        <v>4.05</v>
      </c>
      <c r="D199" s="19"/>
      <c r="E199" s="19">
        <v>63</v>
      </c>
      <c r="F199" s="19"/>
      <c r="G199" s="19">
        <v>83.63</v>
      </c>
    </row>
    <row r="200" spans="1:7" x14ac:dyDescent="0.2">
      <c r="A200" s="40" t="s">
        <v>857</v>
      </c>
      <c r="B200" s="35" t="s">
        <v>858</v>
      </c>
      <c r="C200" s="15">
        <v>4.5599999999999996</v>
      </c>
      <c r="D200" s="15">
        <v>72</v>
      </c>
      <c r="E200" s="15"/>
      <c r="F200" s="15"/>
      <c r="G200" s="15">
        <v>87.05</v>
      </c>
    </row>
    <row r="201" spans="1:7" x14ac:dyDescent="0.2">
      <c r="A201" s="41" t="s">
        <v>861</v>
      </c>
      <c r="B201" s="37" t="s">
        <v>862</v>
      </c>
      <c r="C201" s="19">
        <v>3.08</v>
      </c>
      <c r="D201" s="19">
        <v>59</v>
      </c>
      <c r="E201" s="19"/>
      <c r="F201" s="19"/>
      <c r="G201" s="19">
        <v>89.34</v>
      </c>
    </row>
    <row r="202" spans="1:7" x14ac:dyDescent="0.2">
      <c r="A202" s="40" t="s">
        <v>865</v>
      </c>
      <c r="B202" s="35" t="s">
        <v>866</v>
      </c>
      <c r="C202" s="15">
        <v>5.96</v>
      </c>
      <c r="D202" s="15"/>
      <c r="E202" s="15">
        <v>45</v>
      </c>
      <c r="F202" s="15"/>
      <c r="G202" s="15">
        <v>74.25</v>
      </c>
    </row>
    <row r="203" spans="1:7" x14ac:dyDescent="0.2">
      <c r="A203" s="41" t="s">
        <v>869</v>
      </c>
      <c r="B203" s="37" t="s">
        <v>870</v>
      </c>
      <c r="C203" s="19">
        <v>5.87</v>
      </c>
      <c r="D203" s="19">
        <v>69</v>
      </c>
      <c r="E203" s="19">
        <v>57</v>
      </c>
      <c r="F203" s="19">
        <v>0.443</v>
      </c>
      <c r="G203" s="19">
        <v>65.069999999999993</v>
      </c>
    </row>
    <row r="204" spans="1:7" x14ac:dyDescent="0.2">
      <c r="A204" s="40" t="s">
        <v>873</v>
      </c>
      <c r="B204" s="35" t="s">
        <v>874</v>
      </c>
      <c r="C204" s="15">
        <v>5.36</v>
      </c>
      <c r="D204" s="15"/>
      <c r="E204" s="15">
        <v>46</v>
      </c>
      <c r="F204" s="15">
        <v>1.07</v>
      </c>
      <c r="G204" s="15">
        <v>61.99</v>
      </c>
    </row>
    <row r="205" spans="1:7" x14ac:dyDescent="0.2">
      <c r="A205" s="41" t="s">
        <v>877</v>
      </c>
      <c r="B205" s="37" t="s">
        <v>878</v>
      </c>
      <c r="C205" s="19">
        <v>5.21</v>
      </c>
      <c r="D205" s="19">
        <v>62</v>
      </c>
      <c r="E205" s="19">
        <v>33</v>
      </c>
      <c r="F205" s="19">
        <v>0.78200000000000003</v>
      </c>
      <c r="G205" s="19">
        <v>63.01</v>
      </c>
    </row>
    <row r="206" spans="1:7" x14ac:dyDescent="0.2">
      <c r="A206" s="40" t="s">
        <v>881</v>
      </c>
      <c r="B206" s="35" t="s">
        <v>882</v>
      </c>
      <c r="C206" s="15">
        <v>4.5999999999999996</v>
      </c>
      <c r="D206" s="15">
        <v>69</v>
      </c>
      <c r="E206" s="15">
        <v>68</v>
      </c>
      <c r="F206" s="15"/>
      <c r="G206" s="15">
        <v>81.55</v>
      </c>
    </row>
    <row r="207" spans="1:7" x14ac:dyDescent="0.2">
      <c r="A207" s="41" t="s">
        <v>885</v>
      </c>
      <c r="B207" s="37" t="s">
        <v>886</v>
      </c>
      <c r="C207" s="19">
        <v>6.41</v>
      </c>
      <c r="D207" s="19"/>
      <c r="E207" s="19">
        <v>34</v>
      </c>
      <c r="F207" s="19">
        <v>0</v>
      </c>
      <c r="G207" s="19">
        <v>58.21</v>
      </c>
    </row>
    <row r="208" spans="1:7" x14ac:dyDescent="0.2">
      <c r="A208" s="40" t="s">
        <v>889</v>
      </c>
      <c r="B208" s="35" t="s">
        <v>890</v>
      </c>
      <c r="C208" s="15">
        <v>4.7300000000000004</v>
      </c>
      <c r="D208" s="15">
        <v>65</v>
      </c>
      <c r="E208" s="15">
        <v>84</v>
      </c>
      <c r="F208" s="15">
        <v>0</v>
      </c>
      <c r="G208" s="15">
        <v>86.94</v>
      </c>
    </row>
    <row r="209" spans="1:7" x14ac:dyDescent="0.2">
      <c r="A209" s="41" t="s">
        <v>893</v>
      </c>
      <c r="B209" s="37" t="s">
        <v>894</v>
      </c>
      <c r="C209" s="19"/>
      <c r="D209" s="19"/>
      <c r="E209" s="19"/>
      <c r="F209" s="19"/>
      <c r="G209" s="19"/>
    </row>
    <row r="210" spans="1:7" x14ac:dyDescent="0.2">
      <c r="A210" s="40" t="s">
        <v>897</v>
      </c>
      <c r="B210" s="35" t="s">
        <v>898</v>
      </c>
      <c r="C210" s="15">
        <v>4.38</v>
      </c>
      <c r="D210" s="15">
        <v>45</v>
      </c>
      <c r="E210" s="15">
        <v>48</v>
      </c>
      <c r="F210" s="15">
        <v>0.61599999999999999</v>
      </c>
      <c r="G210" s="15">
        <v>76.73</v>
      </c>
    </row>
    <row r="211" spans="1:7" x14ac:dyDescent="0.2">
      <c r="A211" s="41" t="s">
        <v>901</v>
      </c>
      <c r="B211" s="37" t="s">
        <v>902</v>
      </c>
      <c r="C211" s="19">
        <v>3.49</v>
      </c>
      <c r="D211" s="19">
        <v>26</v>
      </c>
      <c r="E211" s="19">
        <v>58</v>
      </c>
      <c r="F211" s="19">
        <v>0</v>
      </c>
      <c r="G211" s="19">
        <v>78.209999999999994</v>
      </c>
    </row>
    <row r="212" spans="1:7" x14ac:dyDescent="0.2">
      <c r="A212" s="40" t="s">
        <v>905</v>
      </c>
      <c r="B212" s="35" t="s">
        <v>906</v>
      </c>
      <c r="C212" s="15">
        <v>6.31</v>
      </c>
      <c r="D212" s="15"/>
      <c r="E212" s="15">
        <v>44</v>
      </c>
      <c r="F212" s="15"/>
      <c r="G212" s="15">
        <v>78.7</v>
      </c>
    </row>
    <row r="213" spans="1:7" x14ac:dyDescent="0.2">
      <c r="A213" s="41" t="s">
        <v>909</v>
      </c>
      <c r="B213" s="37" t="s">
        <v>910</v>
      </c>
      <c r="C213" s="19"/>
      <c r="D213" s="19"/>
      <c r="E213" s="19">
        <v>9</v>
      </c>
      <c r="F213" s="19">
        <v>7.391</v>
      </c>
      <c r="G213" s="19">
        <v>27.24</v>
      </c>
    </row>
    <row r="214" spans="1:7" x14ac:dyDescent="0.2">
      <c r="A214" s="40" t="s">
        <v>913</v>
      </c>
      <c r="B214" s="35" t="s">
        <v>914</v>
      </c>
      <c r="C214" s="15">
        <v>5.63</v>
      </c>
      <c r="D214" s="15">
        <v>59</v>
      </c>
      <c r="E214" s="15">
        <v>41</v>
      </c>
      <c r="F214" s="15">
        <v>0</v>
      </c>
      <c r="G214" s="15">
        <v>55.35</v>
      </c>
    </row>
    <row r="215" spans="1:7" x14ac:dyDescent="0.2">
      <c r="A215" s="41" t="s">
        <v>917</v>
      </c>
      <c r="B215" s="37" t="s">
        <v>918</v>
      </c>
      <c r="C215" s="19"/>
      <c r="D215" s="19"/>
      <c r="E215" s="19"/>
      <c r="F215" s="19"/>
      <c r="G215" s="19"/>
    </row>
    <row r="216" spans="1:7" x14ac:dyDescent="0.2">
      <c r="A216" s="40" t="s">
        <v>921</v>
      </c>
      <c r="B216" s="35" t="s">
        <v>922</v>
      </c>
      <c r="C216" s="15"/>
      <c r="D216" s="15">
        <v>65</v>
      </c>
      <c r="E216" s="15"/>
      <c r="F216" s="15">
        <v>0.33300000000000002</v>
      </c>
      <c r="G216" s="15">
        <v>76.819999999999993</v>
      </c>
    </row>
    <row r="217" spans="1:7" x14ac:dyDescent="0.2">
      <c r="A217" s="41" t="s">
        <v>925</v>
      </c>
      <c r="B217" s="37" t="s">
        <v>926</v>
      </c>
      <c r="C217" s="19"/>
      <c r="D217" s="19"/>
      <c r="E217" s="19"/>
      <c r="F217" s="19"/>
      <c r="G217" s="19"/>
    </row>
    <row r="218" spans="1:7" x14ac:dyDescent="0.2">
      <c r="A218" s="40" t="s">
        <v>929</v>
      </c>
      <c r="B218" s="35" t="s">
        <v>930</v>
      </c>
      <c r="C218" s="15"/>
      <c r="D218" s="15"/>
      <c r="E218" s="15">
        <v>9</v>
      </c>
      <c r="F218" s="15">
        <v>0</v>
      </c>
      <c r="G218" s="15">
        <v>40.450000000000003</v>
      </c>
    </row>
    <row r="219" spans="1:7" x14ac:dyDescent="0.2">
      <c r="A219" s="41" t="s">
        <v>933</v>
      </c>
      <c r="B219" s="37" t="s">
        <v>934</v>
      </c>
      <c r="C219" s="19">
        <v>4.24</v>
      </c>
      <c r="D219" s="19">
        <v>50</v>
      </c>
      <c r="E219" s="19">
        <v>55</v>
      </c>
      <c r="F219" s="19">
        <v>0.79400000000000004</v>
      </c>
      <c r="G219" s="19">
        <v>65.84</v>
      </c>
    </row>
    <row r="220" spans="1:7" x14ac:dyDescent="0.2">
      <c r="A220" s="40" t="s">
        <v>937</v>
      </c>
      <c r="B220" s="35" t="s">
        <v>938</v>
      </c>
      <c r="C220" s="15">
        <v>5.16</v>
      </c>
      <c r="D220" s="15">
        <v>76</v>
      </c>
      <c r="E220" s="15">
        <v>35</v>
      </c>
      <c r="F220" s="15">
        <v>0</v>
      </c>
      <c r="G220" s="15">
        <v>59.91</v>
      </c>
    </row>
    <row r="221" spans="1:7" x14ac:dyDescent="0.2">
      <c r="A221" s="41" t="s">
        <v>941</v>
      </c>
      <c r="B221" s="37" t="s">
        <v>942</v>
      </c>
      <c r="C221" s="19"/>
      <c r="D221" s="19"/>
      <c r="E221" s="19">
        <v>14</v>
      </c>
      <c r="F221" s="19">
        <v>0</v>
      </c>
      <c r="G221" s="19">
        <v>31.32</v>
      </c>
    </row>
    <row r="222" spans="1:7" x14ac:dyDescent="0.2">
      <c r="A222" s="40" t="s">
        <v>945</v>
      </c>
      <c r="B222" s="35" t="s">
        <v>946</v>
      </c>
      <c r="C222" s="15">
        <v>6.42</v>
      </c>
      <c r="D222" s="15"/>
      <c r="E222" s="15">
        <v>38</v>
      </c>
      <c r="F222" s="15"/>
      <c r="G222" s="15">
        <v>74.06</v>
      </c>
    </row>
    <row r="223" spans="1:7" x14ac:dyDescent="0.2">
      <c r="A223" s="41" t="s">
        <v>949</v>
      </c>
      <c r="B223" s="37" t="s">
        <v>950</v>
      </c>
      <c r="C223" s="19"/>
      <c r="D223" s="19"/>
      <c r="E223" s="19"/>
      <c r="F223" s="19"/>
      <c r="G223" s="19"/>
    </row>
    <row r="224" spans="1:7" x14ac:dyDescent="0.2">
      <c r="A224" s="40" t="s">
        <v>953</v>
      </c>
      <c r="B224" s="35" t="s">
        <v>954</v>
      </c>
      <c r="C224" s="15">
        <v>3.48</v>
      </c>
      <c r="D224" s="15">
        <v>41</v>
      </c>
      <c r="E224" s="15">
        <v>80</v>
      </c>
      <c r="F224" s="15">
        <v>1.839</v>
      </c>
      <c r="G224" s="15">
        <v>76.2</v>
      </c>
    </row>
    <row r="225" spans="1:7" x14ac:dyDescent="0.2">
      <c r="A225" s="41" t="s">
        <v>957</v>
      </c>
      <c r="B225" s="37" t="s">
        <v>958</v>
      </c>
      <c r="C225" s="19">
        <v>4.47</v>
      </c>
      <c r="D225" s="19">
        <v>72</v>
      </c>
      <c r="E225" s="19">
        <v>80</v>
      </c>
      <c r="F225" s="19">
        <v>0.749</v>
      </c>
      <c r="G225" s="19">
        <v>82.65</v>
      </c>
    </row>
    <row r="226" spans="1:7" x14ac:dyDescent="0.2">
      <c r="A226" s="40" t="s">
        <v>961</v>
      </c>
      <c r="B226" s="35" t="s">
        <v>962</v>
      </c>
      <c r="C226" s="15"/>
      <c r="D226" s="15"/>
      <c r="E226" s="15">
        <v>15</v>
      </c>
      <c r="F226" s="15">
        <v>7.5449999999999999</v>
      </c>
      <c r="G226" s="15">
        <v>25.44</v>
      </c>
    </row>
    <row r="227" spans="1:7" x14ac:dyDescent="0.2">
      <c r="A227" s="41" t="s">
        <v>965</v>
      </c>
      <c r="B227" s="37" t="s">
        <v>966</v>
      </c>
      <c r="C227" s="19"/>
      <c r="D227" s="19">
        <v>64</v>
      </c>
      <c r="E227" s="19">
        <v>68</v>
      </c>
      <c r="F227" s="19">
        <v>0</v>
      </c>
      <c r="G227" s="19">
        <v>81.55</v>
      </c>
    </row>
    <row r="228" spans="1:7" x14ac:dyDescent="0.2">
      <c r="A228" s="40" t="s">
        <v>969</v>
      </c>
      <c r="B228" s="35" t="s">
        <v>970</v>
      </c>
      <c r="C228" s="15">
        <v>6.44</v>
      </c>
      <c r="D228" s="15"/>
      <c r="E228" s="15">
        <v>19</v>
      </c>
      <c r="F228" s="15">
        <v>2.6019999999999999</v>
      </c>
      <c r="G228" s="15">
        <v>61.19</v>
      </c>
    </row>
    <row r="229" spans="1:7" x14ac:dyDescent="0.2">
      <c r="A229" s="41" t="s">
        <v>973</v>
      </c>
      <c r="B229" s="37" t="s">
        <v>974</v>
      </c>
      <c r="C229" s="19">
        <v>5.51</v>
      </c>
      <c r="D229" s="19">
        <v>69</v>
      </c>
      <c r="E229" s="19">
        <v>40</v>
      </c>
      <c r="F229" s="19">
        <v>0.88800000000000001</v>
      </c>
      <c r="G229" s="19">
        <v>59.24</v>
      </c>
    </row>
    <row r="230" spans="1:7" x14ac:dyDescent="0.2">
      <c r="A230" s="40" t="s">
        <v>977</v>
      </c>
      <c r="B230" s="35" t="s">
        <v>978</v>
      </c>
      <c r="C230" s="15">
        <v>5.98</v>
      </c>
      <c r="D230" s="15">
        <v>64</v>
      </c>
      <c r="E230" s="15">
        <v>33</v>
      </c>
      <c r="F230" s="15">
        <v>5.2750000000000004</v>
      </c>
      <c r="G230" s="15">
        <v>54.22</v>
      </c>
    </row>
    <row r="231" spans="1:7" x14ac:dyDescent="0.2">
      <c r="A231" s="41" t="s">
        <v>981</v>
      </c>
      <c r="B231" s="37" t="s">
        <v>982</v>
      </c>
      <c r="C231" s="19">
        <v>5.58</v>
      </c>
      <c r="D231" s="19"/>
      <c r="E231" s="19">
        <v>44</v>
      </c>
      <c r="F231" s="19">
        <v>0</v>
      </c>
      <c r="G231" s="19">
        <v>74.88</v>
      </c>
    </row>
    <row r="232" spans="1:7" x14ac:dyDescent="0.2">
      <c r="A232" s="40" t="s">
        <v>985</v>
      </c>
      <c r="B232" s="35" t="s">
        <v>986</v>
      </c>
      <c r="C232" s="15">
        <v>6.44</v>
      </c>
      <c r="D232" s="15"/>
      <c r="E232" s="15">
        <v>32</v>
      </c>
      <c r="F232" s="15">
        <v>4.3049999999999997</v>
      </c>
      <c r="G232" s="15">
        <v>52.07</v>
      </c>
    </row>
    <row r="233" spans="1:7" x14ac:dyDescent="0.2">
      <c r="A233" s="41" t="s">
        <v>989</v>
      </c>
      <c r="B233" s="37" t="s">
        <v>990</v>
      </c>
      <c r="C233" s="19"/>
      <c r="D233" s="19"/>
      <c r="E233" s="19"/>
      <c r="F233" s="19"/>
      <c r="G233" s="19"/>
    </row>
    <row r="234" spans="1:7" x14ac:dyDescent="0.2">
      <c r="A234" s="40" t="s">
        <v>993</v>
      </c>
      <c r="B234" s="35" t="s">
        <v>994</v>
      </c>
      <c r="C234" s="15">
        <v>5.67</v>
      </c>
      <c r="D234" s="15"/>
      <c r="E234" s="15"/>
      <c r="F234" s="15"/>
      <c r="G234" s="15">
        <v>87.33</v>
      </c>
    </row>
    <row r="235" spans="1:7" x14ac:dyDescent="0.2">
      <c r="A235" s="41" t="s">
        <v>997</v>
      </c>
      <c r="B235" s="37" t="s">
        <v>998</v>
      </c>
      <c r="C235" s="19"/>
      <c r="D235" s="19"/>
      <c r="E235" s="19"/>
      <c r="F235" s="19"/>
      <c r="G235" s="19"/>
    </row>
    <row r="236" spans="1:7" x14ac:dyDescent="0.2">
      <c r="A236" s="40" t="s">
        <v>1001</v>
      </c>
      <c r="B236" s="35" t="s">
        <v>1002</v>
      </c>
      <c r="C236" s="15">
        <v>4.12</v>
      </c>
      <c r="D236" s="15">
        <v>61</v>
      </c>
      <c r="E236" s="15">
        <v>41</v>
      </c>
      <c r="F236" s="15">
        <v>0</v>
      </c>
      <c r="G236" s="15">
        <v>72.040000000000006</v>
      </c>
    </row>
    <row r="237" spans="1:7" x14ac:dyDescent="0.2">
      <c r="A237" s="41" t="s">
        <v>1005</v>
      </c>
      <c r="B237" s="37" t="s">
        <v>1006</v>
      </c>
      <c r="C237" s="19">
        <v>4.75</v>
      </c>
      <c r="D237" s="19">
        <v>51</v>
      </c>
      <c r="E237" s="19">
        <v>39</v>
      </c>
      <c r="F237" s="19">
        <v>1.522</v>
      </c>
      <c r="G237" s="19">
        <v>50.1</v>
      </c>
    </row>
    <row r="238" spans="1:7" x14ac:dyDescent="0.2">
      <c r="A238" s="40" t="s">
        <v>1009</v>
      </c>
      <c r="B238" s="35" t="s">
        <v>1010</v>
      </c>
      <c r="C238" s="15">
        <v>5.65</v>
      </c>
      <c r="D238" s="15">
        <v>60</v>
      </c>
      <c r="E238" s="15">
        <v>31</v>
      </c>
      <c r="F238" s="15">
        <v>3.2120000000000002</v>
      </c>
      <c r="G238" s="15">
        <v>49.31</v>
      </c>
    </row>
    <row r="239" spans="1:7" x14ac:dyDescent="0.2">
      <c r="A239" s="41" t="s">
        <v>1013</v>
      </c>
      <c r="B239" s="37" t="s">
        <v>1014</v>
      </c>
      <c r="C239" s="19">
        <v>6.73</v>
      </c>
      <c r="D239" s="19"/>
      <c r="E239" s="19">
        <v>17</v>
      </c>
      <c r="F239" s="19">
        <v>0</v>
      </c>
      <c r="G239" s="19">
        <v>70.09</v>
      </c>
    </row>
    <row r="240" spans="1:7" x14ac:dyDescent="0.2">
      <c r="A240" s="40" t="s">
        <v>1017</v>
      </c>
      <c r="B240" s="35" t="s">
        <v>1018</v>
      </c>
      <c r="C240" s="15"/>
      <c r="D240" s="15"/>
      <c r="E240" s="15"/>
      <c r="F240" s="15"/>
      <c r="G240" s="15"/>
    </row>
    <row r="241" spans="1:7" x14ac:dyDescent="0.2">
      <c r="A241" s="41" t="s">
        <v>1021</v>
      </c>
      <c r="B241" s="37" t="s">
        <v>1022</v>
      </c>
      <c r="C241" s="19"/>
      <c r="D241" s="19"/>
      <c r="E241" s="19"/>
      <c r="F241" s="19"/>
      <c r="G241" s="19">
        <v>90.98</v>
      </c>
    </row>
    <row r="242" spans="1:7" x14ac:dyDescent="0.2">
      <c r="A242" s="40" t="s">
        <v>1025</v>
      </c>
      <c r="B242" s="35" t="s">
        <v>1026</v>
      </c>
      <c r="C242" s="15">
        <v>5.72</v>
      </c>
      <c r="D242" s="15"/>
      <c r="E242" s="15">
        <v>25</v>
      </c>
      <c r="F242" s="15">
        <v>3.25</v>
      </c>
      <c r="G242" s="15">
        <v>48.43</v>
      </c>
    </row>
    <row r="243" spans="1:7" x14ac:dyDescent="0.2">
      <c r="A243" s="41" t="s">
        <v>1029</v>
      </c>
      <c r="B243" s="37" t="s">
        <v>1030</v>
      </c>
      <c r="C243" s="19">
        <v>5.38</v>
      </c>
      <c r="D243" s="19">
        <v>56</v>
      </c>
      <c r="E243" s="19">
        <v>36</v>
      </c>
      <c r="F243" s="19">
        <v>2.927</v>
      </c>
      <c r="G243" s="19">
        <v>58.51</v>
      </c>
    </row>
    <row r="244" spans="1:7" x14ac:dyDescent="0.2">
      <c r="A244" s="40" t="s">
        <v>1033</v>
      </c>
      <c r="B244" s="35" t="s">
        <v>1034</v>
      </c>
      <c r="C244" s="15">
        <v>6.11</v>
      </c>
      <c r="D244" s="15">
        <v>79</v>
      </c>
      <c r="E244" s="15">
        <v>69</v>
      </c>
      <c r="F244" s="15">
        <v>0.749</v>
      </c>
      <c r="G244" s="15">
        <v>79.37</v>
      </c>
    </row>
    <row r="245" spans="1:7" x14ac:dyDescent="0.2">
      <c r="A245" s="41" t="s">
        <v>1037</v>
      </c>
      <c r="B245" s="37" t="s">
        <v>1038</v>
      </c>
      <c r="C245" s="19">
        <v>4.04</v>
      </c>
      <c r="D245" s="19">
        <v>45</v>
      </c>
      <c r="E245" s="19">
        <v>70</v>
      </c>
      <c r="F245" s="19">
        <v>2.9359999999999999</v>
      </c>
      <c r="G245" s="19">
        <v>70.3</v>
      </c>
    </row>
    <row r="246" spans="1:7" x14ac:dyDescent="0.2">
      <c r="A246" s="40" t="s">
        <v>1041</v>
      </c>
      <c r="B246" s="35" t="s">
        <v>1042</v>
      </c>
      <c r="C246" s="15">
        <v>4.83</v>
      </c>
      <c r="D246" s="15">
        <v>69</v>
      </c>
      <c r="E246" s="15">
        <v>64</v>
      </c>
      <c r="F246" s="15">
        <v>4.5209999999999999</v>
      </c>
      <c r="G246" s="15">
        <v>64.27</v>
      </c>
    </row>
    <row r="247" spans="1:7" x14ac:dyDescent="0.2">
      <c r="A247" s="41" t="s">
        <v>1045</v>
      </c>
      <c r="B247" s="37" t="s">
        <v>1046</v>
      </c>
      <c r="C247" s="19"/>
      <c r="D247" s="19"/>
      <c r="E247" s="19"/>
      <c r="F247" s="19"/>
      <c r="G247" s="19"/>
    </row>
    <row r="248" spans="1:7" x14ac:dyDescent="0.2">
      <c r="A248" s="40" t="s">
        <v>1049</v>
      </c>
      <c r="B248" s="35" t="s">
        <v>1050</v>
      </c>
      <c r="C248" s="15">
        <v>4.2300000000000004</v>
      </c>
      <c r="D248" s="15">
        <v>61</v>
      </c>
      <c r="E248" s="15">
        <v>73</v>
      </c>
      <c r="F248" s="15">
        <v>0</v>
      </c>
      <c r="G248" s="15">
        <v>87.72</v>
      </c>
    </row>
    <row r="249" spans="1:7" x14ac:dyDescent="0.2">
      <c r="A249" s="41" t="s">
        <v>1053</v>
      </c>
      <c r="B249" s="37" t="s">
        <v>1054</v>
      </c>
      <c r="C249" s="19">
        <v>5.27</v>
      </c>
      <c r="D249" s="19"/>
      <c r="E249" s="19">
        <v>31</v>
      </c>
      <c r="F249" s="19">
        <v>0.114</v>
      </c>
      <c r="G249" s="19">
        <v>65.44</v>
      </c>
    </row>
    <row r="250" spans="1:7" x14ac:dyDescent="0.2">
      <c r="A250" s="40" t="s">
        <v>1057</v>
      </c>
      <c r="B250" s="35" t="s">
        <v>1058</v>
      </c>
      <c r="C250" s="15">
        <v>4.97</v>
      </c>
      <c r="D250" s="15">
        <v>75</v>
      </c>
      <c r="E250" s="15">
        <v>47</v>
      </c>
      <c r="F250" s="15"/>
      <c r="G250" s="15">
        <v>82.3</v>
      </c>
    </row>
    <row r="251" spans="1:7" x14ac:dyDescent="0.2">
      <c r="A251" s="41" t="s">
        <v>1061</v>
      </c>
      <c r="B251" s="37" t="s">
        <v>1062</v>
      </c>
      <c r="C251" s="19">
        <v>7.55</v>
      </c>
      <c r="D251" s="19">
        <v>70</v>
      </c>
      <c r="E251" s="19">
        <v>10</v>
      </c>
      <c r="F251" s="19">
        <v>0.39600000000000002</v>
      </c>
      <c r="G251" s="19">
        <v>36.17</v>
      </c>
    </row>
    <row r="252" spans="1:7" x14ac:dyDescent="0.2">
      <c r="A252" s="40" t="s">
        <v>1065</v>
      </c>
      <c r="B252" s="35" t="s">
        <v>1066</v>
      </c>
      <c r="C252" s="15">
        <v>6.69</v>
      </c>
      <c r="D252" s="15">
        <v>71</v>
      </c>
      <c r="E252" s="15">
        <v>41</v>
      </c>
      <c r="F252" s="15">
        <v>0</v>
      </c>
      <c r="G252" s="15">
        <v>65.989999999999995</v>
      </c>
    </row>
    <row r="253" spans="1:7" x14ac:dyDescent="0.2">
      <c r="A253" s="41" t="s">
        <v>1069</v>
      </c>
      <c r="B253" s="37" t="s">
        <v>1070</v>
      </c>
      <c r="C253" s="19"/>
      <c r="D253" s="19">
        <v>70</v>
      </c>
      <c r="E253" s="19"/>
      <c r="F253" s="19"/>
      <c r="G253" s="19"/>
    </row>
    <row r="254" spans="1:7" x14ac:dyDescent="0.2">
      <c r="A254" s="40" t="s">
        <v>1073</v>
      </c>
      <c r="B254" s="35" t="s">
        <v>1074</v>
      </c>
      <c r="C254" s="15"/>
      <c r="D254" s="15">
        <v>68</v>
      </c>
      <c r="E254" s="15"/>
      <c r="F254" s="15"/>
      <c r="G254" s="15">
        <v>82.48</v>
      </c>
    </row>
    <row r="255" spans="1:7" x14ac:dyDescent="0.2">
      <c r="A255" s="41" t="s">
        <v>1077</v>
      </c>
      <c r="B255" s="37" t="s">
        <v>1078</v>
      </c>
      <c r="C255" s="19"/>
      <c r="D255" s="19"/>
      <c r="E255" s="19"/>
      <c r="F255" s="19"/>
      <c r="G255" s="19"/>
    </row>
    <row r="256" spans="1:7" x14ac:dyDescent="0.2">
      <c r="A256" s="40" t="s">
        <v>1081</v>
      </c>
      <c r="B256" s="35" t="s">
        <v>1082</v>
      </c>
      <c r="C256" s="15"/>
      <c r="D256" s="15"/>
      <c r="E256" s="15"/>
      <c r="F256" s="15"/>
      <c r="G256" s="15"/>
    </row>
    <row r="257" spans="1:7" x14ac:dyDescent="0.2">
      <c r="A257" s="41" t="s">
        <v>1085</v>
      </c>
      <c r="B257" s="37" t="s">
        <v>1086</v>
      </c>
      <c r="C257" s="19"/>
      <c r="D257" s="19"/>
      <c r="E257" s="19">
        <v>13</v>
      </c>
      <c r="F257" s="19">
        <v>4.6529999999999996</v>
      </c>
      <c r="G257" s="19">
        <v>18.91</v>
      </c>
    </row>
    <row r="258" spans="1:7" x14ac:dyDescent="0.2">
      <c r="A258" s="40" t="s">
        <v>1089</v>
      </c>
      <c r="B258" s="35" t="s">
        <v>1090</v>
      </c>
      <c r="C258" s="15">
        <v>5.31</v>
      </c>
      <c r="D258" s="15"/>
      <c r="E258" s="15">
        <v>37</v>
      </c>
      <c r="F258" s="15">
        <v>0</v>
      </c>
      <c r="G258" s="15">
        <v>64.17</v>
      </c>
    </row>
    <row r="259" spans="1:7" x14ac:dyDescent="0.2">
      <c r="A259" s="41" t="s">
        <v>1093</v>
      </c>
      <c r="B259" s="37" t="s">
        <v>1094</v>
      </c>
      <c r="C259" s="19">
        <v>5.99</v>
      </c>
      <c r="D259" s="19"/>
      <c r="E259" s="19">
        <v>22</v>
      </c>
      <c r="F259" s="19">
        <v>0</v>
      </c>
      <c r="G259" s="19">
        <v>48.52</v>
      </c>
    </row>
    <row r="260" spans="1:7" x14ac:dyDescent="0.2">
      <c r="A260" s="40" t="s">
        <v>1097</v>
      </c>
      <c r="B260" s="13" t="s">
        <v>1098</v>
      </c>
      <c r="C260" s="15"/>
      <c r="D260" s="15"/>
      <c r="E260" s="15"/>
      <c r="F260" s="15"/>
      <c r="G260" s="15"/>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5"/>
  <sheetViews>
    <sheetView showGridLines="0" workbookViewId="0">
      <selection activeCell="D21" sqref="D21"/>
    </sheetView>
  </sheetViews>
  <sheetFormatPr baseColWidth="10" defaultColWidth="8.83203125" defaultRowHeight="15" x14ac:dyDescent="0.2"/>
  <cols>
    <col min="1" max="1" width="34" customWidth="1"/>
    <col min="2" max="5" width="16" customWidth="1"/>
    <col min="6" max="6" width="58" customWidth="1"/>
  </cols>
  <sheetData>
    <row r="1" spans="1:6" x14ac:dyDescent="0.2">
      <c r="A1" s="6" t="s">
        <v>0</v>
      </c>
    </row>
    <row r="2" spans="1:6" ht="26" customHeight="1" x14ac:dyDescent="0.25">
      <c r="A2" s="7" t="s">
        <v>1122</v>
      </c>
    </row>
    <row r="3" spans="1:6" x14ac:dyDescent="0.2">
      <c r="A3" s="3" t="s">
        <v>1123</v>
      </c>
    </row>
    <row r="5" spans="1:6" x14ac:dyDescent="0.2">
      <c r="A5" s="24" t="s">
        <v>1124</v>
      </c>
      <c r="B5" s="25"/>
      <c r="C5" s="25"/>
      <c r="D5" s="25"/>
      <c r="E5" s="25"/>
      <c r="F5" s="25"/>
    </row>
    <row r="6" spans="1:6" x14ac:dyDescent="0.2">
      <c r="A6" s="42" t="s">
        <v>1125</v>
      </c>
      <c r="B6" s="43" t="s">
        <v>1126</v>
      </c>
      <c r="F6" s="43" t="s">
        <v>1127</v>
      </c>
    </row>
    <row r="7" spans="1:6" x14ac:dyDescent="0.2">
      <c r="A7" s="35" t="s">
        <v>25</v>
      </c>
      <c r="B7" s="14">
        <v>40</v>
      </c>
      <c r="F7" s="30" t="s">
        <v>1128</v>
      </c>
    </row>
    <row r="8" spans="1:6" x14ac:dyDescent="0.2">
      <c r="A8" s="35" t="s">
        <v>1118</v>
      </c>
      <c r="B8" s="14">
        <v>20</v>
      </c>
      <c r="F8" s="30" t="s">
        <v>1129</v>
      </c>
    </row>
    <row r="9" spans="1:6" x14ac:dyDescent="0.2">
      <c r="A9" s="35" t="s">
        <v>1119</v>
      </c>
      <c r="B9" s="14">
        <v>15</v>
      </c>
      <c r="F9" s="30" t="s">
        <v>1130</v>
      </c>
    </row>
    <row r="10" spans="1:6" x14ac:dyDescent="0.2">
      <c r="A10" s="35" t="s">
        <v>1120</v>
      </c>
      <c r="B10" s="14">
        <v>15</v>
      </c>
      <c r="F10" s="30" t="s">
        <v>1131</v>
      </c>
    </row>
    <row r="11" spans="1:6" x14ac:dyDescent="0.2">
      <c r="A11" s="35" t="s">
        <v>1121</v>
      </c>
      <c r="B11" s="14">
        <v>10</v>
      </c>
      <c r="F11" s="30" t="s">
        <v>1130</v>
      </c>
    </row>
    <row r="12" spans="1:6" x14ac:dyDescent="0.2">
      <c r="A12" s="29" t="s">
        <v>46</v>
      </c>
      <c r="B12" s="14">
        <f>SUM(B7:B11)</f>
        <v>100</v>
      </c>
      <c r="F12" s="30" t="s">
        <v>1132</v>
      </c>
    </row>
    <row r="14" spans="1:6" x14ac:dyDescent="0.2">
      <c r="A14" s="24" t="s">
        <v>1133</v>
      </c>
      <c r="B14" s="25"/>
      <c r="C14" s="25"/>
      <c r="D14" s="25"/>
      <c r="E14" s="25"/>
      <c r="F14" s="25"/>
    </row>
    <row r="15" spans="1:6" x14ac:dyDescent="0.2">
      <c r="A15" s="42" t="s">
        <v>1125</v>
      </c>
      <c r="B15" s="43" t="s">
        <v>1134</v>
      </c>
      <c r="C15" s="43" t="s">
        <v>1135</v>
      </c>
      <c r="F15" s="43" t="s">
        <v>1136</v>
      </c>
    </row>
    <row r="16" spans="1:6" x14ac:dyDescent="0.2">
      <c r="A16" s="35" t="s">
        <v>25</v>
      </c>
      <c r="B16" s="15">
        <v>3.99</v>
      </c>
      <c r="C16" s="15">
        <v>5.99</v>
      </c>
      <c r="F16" s="30" t="s">
        <v>1137</v>
      </c>
    </row>
    <row r="17" spans="1:6" x14ac:dyDescent="0.2">
      <c r="A17" s="35" t="s">
        <v>1118</v>
      </c>
      <c r="B17" s="15">
        <v>58</v>
      </c>
      <c r="C17" s="15">
        <v>68</v>
      </c>
      <c r="F17" s="30" t="s">
        <v>1138</v>
      </c>
    </row>
    <row r="18" spans="1:6" x14ac:dyDescent="0.2">
      <c r="A18" s="35" t="s">
        <v>1119</v>
      </c>
      <c r="B18" s="15">
        <v>39</v>
      </c>
      <c r="C18" s="15">
        <v>59</v>
      </c>
      <c r="F18" s="30" t="s">
        <v>1139</v>
      </c>
    </row>
    <row r="19" spans="1:6" x14ac:dyDescent="0.2">
      <c r="A19" s="35" t="s">
        <v>1120</v>
      </c>
      <c r="B19" s="15">
        <v>2</v>
      </c>
      <c r="C19" s="15">
        <v>4</v>
      </c>
      <c r="F19" s="30" t="s">
        <v>1140</v>
      </c>
    </row>
    <row r="20" spans="1:6" x14ac:dyDescent="0.2">
      <c r="A20" s="35" t="s">
        <v>1121</v>
      </c>
      <c r="B20" s="15">
        <v>60</v>
      </c>
      <c r="C20" s="15">
        <v>76</v>
      </c>
      <c r="F20" s="30" t="s">
        <v>1141</v>
      </c>
    </row>
    <row r="21" spans="1:6" ht="42" customHeight="1" x14ac:dyDescent="0.2">
      <c r="F21" s="31" t="s">
        <v>1142</v>
      </c>
    </row>
    <row r="23" spans="1:6" x14ac:dyDescent="0.2">
      <c r="A23" s="24" t="s">
        <v>1143</v>
      </c>
      <c r="B23" s="25"/>
      <c r="C23" s="25"/>
      <c r="D23" s="25"/>
      <c r="E23" s="25"/>
      <c r="F23" s="25"/>
    </row>
    <row r="24" spans="1:6" ht="28" customHeight="1" x14ac:dyDescent="0.2">
      <c r="A24" s="35" t="s">
        <v>1295</v>
      </c>
      <c r="B24" s="15">
        <f>5/3</f>
        <v>1.6666666666666667</v>
      </c>
      <c r="F24" s="31" t="s">
        <v>1144</v>
      </c>
    </row>
    <row r="25" spans="1:6" ht="28" customHeight="1" x14ac:dyDescent="0.2">
      <c r="A25" s="35" t="s">
        <v>1296</v>
      </c>
      <c r="B25" s="15">
        <f>7/3</f>
        <v>2.3333333333333335</v>
      </c>
      <c r="F25" s="31" t="s">
        <v>1145</v>
      </c>
    </row>
    <row r="26" spans="1:6" ht="28" customHeight="1" x14ac:dyDescent="0.2">
      <c r="A26" s="35" t="s">
        <v>1146</v>
      </c>
      <c r="B26" s="15">
        <v>0.5</v>
      </c>
      <c r="F26" s="31" t="s">
        <v>1147</v>
      </c>
    </row>
    <row r="27" spans="1:6" ht="28" customHeight="1" x14ac:dyDescent="0.2">
      <c r="A27" s="35" t="s">
        <v>1148</v>
      </c>
      <c r="B27" s="15">
        <v>2</v>
      </c>
      <c r="F27" s="31" t="s">
        <v>1149</v>
      </c>
    </row>
    <row r="29" spans="1:6" x14ac:dyDescent="0.2">
      <c r="A29" s="24" t="s">
        <v>1150</v>
      </c>
      <c r="B29" s="25"/>
      <c r="C29" s="25"/>
      <c r="D29" s="25"/>
      <c r="E29" s="25"/>
      <c r="F29" s="25"/>
    </row>
    <row r="30" spans="1:6" x14ac:dyDescent="0.2">
      <c r="A30" s="42" t="s">
        <v>1151</v>
      </c>
      <c r="B30" s="43" t="s">
        <v>1152</v>
      </c>
      <c r="F30" s="43" t="s">
        <v>20</v>
      </c>
    </row>
    <row r="31" spans="1:6" ht="26" customHeight="1" x14ac:dyDescent="0.2">
      <c r="A31" s="44" t="s">
        <v>44</v>
      </c>
      <c r="B31" s="15">
        <v>1</v>
      </c>
      <c r="F31" s="31" t="s">
        <v>1153</v>
      </c>
    </row>
    <row r="32" spans="1:6" ht="26" customHeight="1" x14ac:dyDescent="0.2">
      <c r="A32" s="44" t="s">
        <v>43</v>
      </c>
      <c r="B32" s="15">
        <v>2</v>
      </c>
      <c r="F32" s="31" t="s">
        <v>1154</v>
      </c>
    </row>
    <row r="33" spans="1:6" ht="26" customHeight="1" x14ac:dyDescent="0.2">
      <c r="A33" s="44" t="s">
        <v>42</v>
      </c>
      <c r="B33" s="15">
        <v>3</v>
      </c>
      <c r="F33" s="31" t="s">
        <v>1155</v>
      </c>
    </row>
    <row r="34" spans="1:6" ht="26" customHeight="1" x14ac:dyDescent="0.2">
      <c r="A34" s="44" t="s">
        <v>41</v>
      </c>
      <c r="B34" s="15">
        <v>4</v>
      </c>
      <c r="F34" s="31" t="s">
        <v>1156</v>
      </c>
    </row>
    <row r="35" spans="1:6" ht="26" customHeight="1" x14ac:dyDescent="0.2">
      <c r="A35" s="44" t="s">
        <v>45</v>
      </c>
      <c r="B35" s="15">
        <v>5</v>
      </c>
      <c r="F35" s="31" t="s">
        <v>1157</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
  <sheetViews>
    <sheetView showGridLines="0" workbookViewId="0">
      <pane xSplit="2" ySplit="5" topLeftCell="C6" activePane="bottomRight" state="frozen"/>
      <selection pane="topRight"/>
      <selection pane="bottomLeft"/>
      <selection pane="bottomRight" activeCell="E14" sqref="E14"/>
    </sheetView>
  </sheetViews>
  <sheetFormatPr baseColWidth="10" defaultColWidth="8.83203125" defaultRowHeight="15" x14ac:dyDescent="0.2"/>
  <cols>
    <col min="1" max="1" width="4" customWidth="1"/>
    <col min="2" max="2" width="30" customWidth="1"/>
    <col min="3" max="3" width="26" customWidth="1"/>
    <col min="4" max="4" width="24" customWidth="1"/>
    <col min="5" max="5" width="20" customWidth="1"/>
    <col min="6" max="6" width="16" customWidth="1"/>
    <col min="7" max="7" width="22" customWidth="1"/>
    <col min="8" max="8" width="16" customWidth="1"/>
    <col min="9" max="9" width="46" customWidth="1"/>
  </cols>
  <sheetData>
    <row r="1" spans="1:9" x14ac:dyDescent="0.2">
      <c r="A1" s="6" t="s">
        <v>0</v>
      </c>
    </row>
    <row r="2" spans="1:9" ht="26" customHeight="1" x14ac:dyDescent="0.25">
      <c r="A2" s="7" t="s">
        <v>1158</v>
      </c>
    </row>
    <row r="3" spans="1:9" x14ac:dyDescent="0.2">
      <c r="A3" s="3" t="s">
        <v>1159</v>
      </c>
    </row>
    <row r="5" spans="1:9" ht="30" customHeight="1" x14ac:dyDescent="0.2">
      <c r="A5" s="34" t="s">
        <v>1160</v>
      </c>
      <c r="B5" s="34" t="s">
        <v>1161</v>
      </c>
      <c r="C5" s="34" t="s">
        <v>1162</v>
      </c>
      <c r="D5" s="34" t="s">
        <v>1163</v>
      </c>
      <c r="E5" s="34" t="s">
        <v>1164</v>
      </c>
      <c r="F5" s="34" t="s">
        <v>1165</v>
      </c>
      <c r="G5" s="34" t="s">
        <v>1166</v>
      </c>
      <c r="H5" s="34" t="s">
        <v>1167</v>
      </c>
      <c r="I5" s="34" t="s">
        <v>1168</v>
      </c>
    </row>
    <row r="6" spans="1:9" ht="30" customHeight="1" x14ac:dyDescent="0.2">
      <c r="A6" s="15">
        <v>1</v>
      </c>
      <c r="B6" s="27" t="s">
        <v>1169</v>
      </c>
      <c r="C6" s="27" t="s">
        <v>1170</v>
      </c>
      <c r="D6" s="27" t="s">
        <v>1171</v>
      </c>
      <c r="E6" s="27" t="s">
        <v>1172</v>
      </c>
      <c r="F6" s="47" t="s">
        <v>1173</v>
      </c>
      <c r="G6" s="47" t="s">
        <v>1174</v>
      </c>
      <c r="H6" s="47" t="s">
        <v>1175</v>
      </c>
      <c r="I6" s="31" t="s">
        <v>1283</v>
      </c>
    </row>
    <row r="7" spans="1:9" ht="30" customHeight="1" x14ac:dyDescent="0.2">
      <c r="A7" s="19">
        <v>2</v>
      </c>
      <c r="B7" s="45" t="s">
        <v>1176</v>
      </c>
      <c r="C7" s="45" t="s">
        <v>1177</v>
      </c>
      <c r="D7" s="45" t="s">
        <v>1178</v>
      </c>
      <c r="E7" s="45" t="s">
        <v>1179</v>
      </c>
      <c r="F7" s="48" t="s">
        <v>1180</v>
      </c>
      <c r="G7" s="48" t="s">
        <v>1181</v>
      </c>
      <c r="H7" s="48" t="s">
        <v>1182</v>
      </c>
      <c r="I7" s="46" t="s">
        <v>1183</v>
      </c>
    </row>
    <row r="8" spans="1:9" ht="30" customHeight="1" x14ac:dyDescent="0.2">
      <c r="A8" s="15">
        <v>3</v>
      </c>
      <c r="B8" s="27" t="s">
        <v>1184</v>
      </c>
      <c r="C8" s="27" t="s">
        <v>1185</v>
      </c>
      <c r="D8" s="27" t="s">
        <v>41</v>
      </c>
      <c r="E8" s="27" t="s">
        <v>1186</v>
      </c>
      <c r="F8" s="47" t="s">
        <v>1187</v>
      </c>
      <c r="G8" s="47" t="s">
        <v>1188</v>
      </c>
      <c r="H8" s="47" t="s">
        <v>1189</v>
      </c>
      <c r="I8" s="31" t="s">
        <v>1190</v>
      </c>
    </row>
    <row r="9" spans="1:9" ht="30" customHeight="1" x14ac:dyDescent="0.2">
      <c r="A9" s="19">
        <v>4</v>
      </c>
      <c r="B9" s="45" t="s">
        <v>1191</v>
      </c>
      <c r="C9" s="45" t="s">
        <v>1192</v>
      </c>
      <c r="D9" s="45" t="s">
        <v>41</v>
      </c>
      <c r="E9" s="45" t="s">
        <v>1193</v>
      </c>
      <c r="F9" s="48" t="s">
        <v>1187</v>
      </c>
      <c r="G9" s="48" t="s">
        <v>1188</v>
      </c>
      <c r="H9" s="48" t="s">
        <v>1189</v>
      </c>
      <c r="I9" s="46" t="s">
        <v>1194</v>
      </c>
    </row>
    <row r="10" spans="1:9" ht="30" customHeight="1" x14ac:dyDescent="0.2">
      <c r="A10" s="15">
        <v>5</v>
      </c>
      <c r="B10" s="27" t="s">
        <v>1109</v>
      </c>
      <c r="C10" s="27" t="s">
        <v>1195</v>
      </c>
      <c r="D10" s="27" t="s">
        <v>1178</v>
      </c>
      <c r="E10" s="27" t="s">
        <v>1196</v>
      </c>
      <c r="F10" s="47" t="s">
        <v>1187</v>
      </c>
      <c r="G10" s="47" t="s">
        <v>1188</v>
      </c>
      <c r="H10" s="47" t="s">
        <v>1189</v>
      </c>
      <c r="I10" s="31" t="s">
        <v>1197</v>
      </c>
    </row>
    <row r="11" spans="1:9" ht="30" customHeight="1" x14ac:dyDescent="0.2">
      <c r="A11" s="19">
        <v>6</v>
      </c>
      <c r="B11" s="45" t="s">
        <v>1110</v>
      </c>
      <c r="C11" s="45" t="s">
        <v>1198</v>
      </c>
      <c r="D11" s="45" t="s">
        <v>1178</v>
      </c>
      <c r="E11" s="45" t="s">
        <v>1199</v>
      </c>
      <c r="F11" s="48" t="s">
        <v>1187</v>
      </c>
      <c r="G11" s="48" t="s">
        <v>1188</v>
      </c>
      <c r="H11" s="48" t="s">
        <v>1189</v>
      </c>
      <c r="I11" s="46" t="s">
        <v>1284</v>
      </c>
    </row>
    <row r="12" spans="1:9" ht="30" customHeight="1" x14ac:dyDescent="0.2">
      <c r="A12" s="15">
        <v>7</v>
      </c>
      <c r="B12" s="27" t="s">
        <v>1200</v>
      </c>
      <c r="C12" s="27" t="s">
        <v>1201</v>
      </c>
      <c r="D12" s="27" t="s">
        <v>1178</v>
      </c>
      <c r="E12" s="27" t="s">
        <v>1202</v>
      </c>
      <c r="F12" s="47" t="s">
        <v>1187</v>
      </c>
      <c r="G12" s="47" t="s">
        <v>1188</v>
      </c>
      <c r="H12" s="47" t="s">
        <v>1189</v>
      </c>
      <c r="I12" s="31" t="s">
        <v>1203</v>
      </c>
    </row>
    <row r="13" spans="1:9" ht="30" customHeight="1" x14ac:dyDescent="0.2">
      <c r="A13" s="19">
        <v>8</v>
      </c>
      <c r="B13" s="45" t="s">
        <v>1204</v>
      </c>
      <c r="C13" s="45" t="s">
        <v>1205</v>
      </c>
      <c r="D13" s="45" t="s">
        <v>1148</v>
      </c>
      <c r="E13" s="45" t="s">
        <v>1206</v>
      </c>
      <c r="F13" s="48" t="s">
        <v>1187</v>
      </c>
      <c r="G13" s="48" t="s">
        <v>1207</v>
      </c>
      <c r="H13" s="48" t="s">
        <v>1208</v>
      </c>
      <c r="I13" s="46" t="s">
        <v>1285</v>
      </c>
    </row>
    <row r="14" spans="1:9" ht="30" customHeight="1" x14ac:dyDescent="0.2">
      <c r="A14" s="15">
        <v>9</v>
      </c>
      <c r="B14" s="27" t="s">
        <v>1209</v>
      </c>
      <c r="C14" s="27" t="s">
        <v>1195</v>
      </c>
      <c r="D14" s="27" t="s">
        <v>1210</v>
      </c>
      <c r="E14" s="27" t="s">
        <v>1211</v>
      </c>
      <c r="F14" s="47" t="s">
        <v>1212</v>
      </c>
      <c r="G14" s="47" t="s">
        <v>1213</v>
      </c>
      <c r="H14" s="47" t="s">
        <v>1175</v>
      </c>
      <c r="I14" s="31" t="s">
        <v>1214</v>
      </c>
    </row>
    <row r="15" spans="1:9" ht="30" customHeight="1" x14ac:dyDescent="0.2">
      <c r="A15" s="19">
        <v>10</v>
      </c>
      <c r="B15" s="45" t="s">
        <v>25</v>
      </c>
      <c r="C15" s="45" t="s">
        <v>1215</v>
      </c>
      <c r="D15" s="45" t="s">
        <v>1286</v>
      </c>
      <c r="E15" s="45" t="s">
        <v>1216</v>
      </c>
      <c r="F15" s="48" t="s">
        <v>1217</v>
      </c>
      <c r="G15" s="48" t="s">
        <v>1208</v>
      </c>
      <c r="H15" s="48" t="s">
        <v>1218</v>
      </c>
      <c r="I15" s="46" t="s">
        <v>1219</v>
      </c>
    </row>
    <row r="16" spans="1:9" ht="30" customHeight="1" x14ac:dyDescent="0.2">
      <c r="A16" s="15">
        <v>11</v>
      </c>
      <c r="B16" s="27" t="s">
        <v>1287</v>
      </c>
      <c r="C16" s="27" t="s">
        <v>1220</v>
      </c>
      <c r="D16" s="27" t="s">
        <v>1288</v>
      </c>
      <c r="E16" s="27" t="s">
        <v>1221</v>
      </c>
      <c r="F16" s="47" t="s">
        <v>1222</v>
      </c>
      <c r="G16" s="47" t="s">
        <v>1223</v>
      </c>
      <c r="H16" s="47" t="s">
        <v>1224</v>
      </c>
      <c r="I16" s="31" t="s">
        <v>1289</v>
      </c>
    </row>
    <row r="17" spans="1:9" ht="30" customHeight="1" x14ac:dyDescent="0.2">
      <c r="A17" s="19">
        <v>12</v>
      </c>
      <c r="B17" s="45" t="s">
        <v>1119</v>
      </c>
      <c r="C17" s="45" t="s">
        <v>1225</v>
      </c>
      <c r="D17" s="45" t="s">
        <v>1290</v>
      </c>
      <c r="E17" s="45" t="s">
        <v>1226</v>
      </c>
      <c r="F17" s="48" t="s">
        <v>1227</v>
      </c>
      <c r="G17" s="48" t="s">
        <v>1208</v>
      </c>
      <c r="H17" s="48" t="s">
        <v>1228</v>
      </c>
      <c r="I17" s="46" t="s">
        <v>1229</v>
      </c>
    </row>
    <row r="18" spans="1:9" ht="30" customHeight="1" x14ac:dyDescent="0.2">
      <c r="A18" s="15">
        <v>13</v>
      </c>
      <c r="B18" s="27" t="s">
        <v>1120</v>
      </c>
      <c r="C18" s="27" t="s">
        <v>1230</v>
      </c>
      <c r="D18" s="27" t="s">
        <v>1290</v>
      </c>
      <c r="E18" s="27" t="s">
        <v>1231</v>
      </c>
      <c r="F18" s="47" t="s">
        <v>1232</v>
      </c>
      <c r="G18" s="47" t="s">
        <v>1208</v>
      </c>
      <c r="H18" s="47" t="s">
        <v>1233</v>
      </c>
      <c r="I18" s="31" t="s">
        <v>1234</v>
      </c>
    </row>
    <row r="19" spans="1:9" ht="30" customHeight="1" x14ac:dyDescent="0.2">
      <c r="A19" s="19">
        <v>14</v>
      </c>
      <c r="B19" s="45" t="s">
        <v>1291</v>
      </c>
      <c r="C19" s="45" t="s">
        <v>1235</v>
      </c>
      <c r="D19" s="45" t="s">
        <v>1292</v>
      </c>
      <c r="E19" s="45" t="s">
        <v>1236</v>
      </c>
      <c r="F19" s="48" t="s">
        <v>1237</v>
      </c>
      <c r="G19" s="48" t="s">
        <v>1208</v>
      </c>
      <c r="H19" s="48" t="s">
        <v>1238</v>
      </c>
      <c r="I19" s="46" t="s">
        <v>1293</v>
      </c>
    </row>
    <row r="20" spans="1:9" ht="30" customHeight="1" x14ac:dyDescent="0.2">
      <c r="A20" s="15">
        <v>15</v>
      </c>
      <c r="B20" s="27" t="s">
        <v>1106</v>
      </c>
      <c r="C20" s="27" t="s">
        <v>1239</v>
      </c>
      <c r="D20" s="27" t="s">
        <v>41</v>
      </c>
      <c r="E20" s="27" t="s">
        <v>1240</v>
      </c>
      <c r="F20" s="47" t="s">
        <v>1294</v>
      </c>
      <c r="G20" s="47" t="s">
        <v>1241</v>
      </c>
      <c r="H20" s="47" t="s">
        <v>1294</v>
      </c>
      <c r="I20" s="31" t="s">
        <v>1242</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6"/>
  <sheetViews>
    <sheetView showGridLines="0" workbookViewId="0">
      <pane xSplit="2" ySplit="5" topLeftCell="C6" activePane="bottomRight" state="frozen"/>
      <selection pane="topRight"/>
      <selection pane="bottomLeft"/>
      <selection pane="bottomRight" activeCell="E13" sqref="E13"/>
    </sheetView>
  </sheetViews>
  <sheetFormatPr baseColWidth="10" defaultColWidth="8.83203125" defaultRowHeight="15" x14ac:dyDescent="0.2"/>
  <cols>
    <col min="1" max="1" width="10" customWidth="1"/>
    <col min="2" max="2" width="14" customWidth="1"/>
    <col min="3" max="4" width="22" customWidth="1"/>
    <col min="5" max="5" width="74" customWidth="1"/>
    <col min="6" max="6" width="22" customWidth="1"/>
  </cols>
  <sheetData>
    <row r="1" spans="1:6" x14ac:dyDescent="0.2">
      <c r="A1" s="6" t="s">
        <v>0</v>
      </c>
    </row>
    <row r="2" spans="1:6" ht="26" customHeight="1" x14ac:dyDescent="0.25">
      <c r="A2" s="7" t="s">
        <v>1243</v>
      </c>
    </row>
    <row r="3" spans="1:6" x14ac:dyDescent="0.2">
      <c r="A3" s="3" t="s">
        <v>1244</v>
      </c>
    </row>
    <row r="5" spans="1:6" ht="30" customHeight="1" x14ac:dyDescent="0.2">
      <c r="A5" s="34" t="s">
        <v>1245</v>
      </c>
      <c r="B5" s="34" t="s">
        <v>1246</v>
      </c>
      <c r="C5" s="34" t="s">
        <v>1247</v>
      </c>
      <c r="D5" s="34" t="s">
        <v>1248</v>
      </c>
      <c r="E5" s="34" t="s">
        <v>1249</v>
      </c>
      <c r="F5" s="34" t="s">
        <v>1250</v>
      </c>
    </row>
    <row r="6" spans="1:6" ht="58" customHeight="1" x14ac:dyDescent="0.2">
      <c r="A6" s="15" t="s">
        <v>1251</v>
      </c>
      <c r="B6" s="40" t="s">
        <v>1252</v>
      </c>
      <c r="C6" s="40" t="s">
        <v>1253</v>
      </c>
      <c r="D6" s="40" t="s">
        <v>1254</v>
      </c>
      <c r="E6" s="31" t="s">
        <v>1255</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40"/>
  <sheetViews>
    <sheetView showGridLines="0" topLeftCell="A28" workbookViewId="0">
      <selection activeCell="B14" sqref="B14"/>
    </sheetView>
  </sheetViews>
  <sheetFormatPr baseColWidth="10" defaultColWidth="8.83203125" defaultRowHeight="15" x14ac:dyDescent="0.2"/>
  <cols>
    <col min="1" max="1" width="3" customWidth="1"/>
    <col min="2" max="2" width="108" customWidth="1"/>
  </cols>
  <sheetData>
    <row r="1" spans="1:2" x14ac:dyDescent="0.2">
      <c r="A1" s="6" t="s">
        <v>0</v>
      </c>
    </row>
    <row r="2" spans="1:2" ht="26" customHeight="1" x14ac:dyDescent="0.25">
      <c r="A2" s="7" t="s">
        <v>1256</v>
      </c>
    </row>
    <row r="3" spans="1:2" x14ac:dyDescent="0.2">
      <c r="A3" s="3" t="s">
        <v>1257</v>
      </c>
    </row>
    <row r="5" spans="1:2" ht="58" customHeight="1" x14ac:dyDescent="0.2">
      <c r="B5" s="50" t="s">
        <v>1297</v>
      </c>
    </row>
    <row r="6" spans="1:2" ht="17" x14ac:dyDescent="0.2">
      <c r="B6" s="49" t="s">
        <v>1258</v>
      </c>
    </row>
    <row r="7" spans="1:2" ht="45" customHeight="1" x14ac:dyDescent="0.2">
      <c r="B7" s="27" t="s">
        <v>1259</v>
      </c>
    </row>
    <row r="9" spans="1:2" ht="17" x14ac:dyDescent="0.2">
      <c r="B9" s="49" t="s">
        <v>1260</v>
      </c>
    </row>
    <row r="10" spans="1:2" ht="30" customHeight="1" x14ac:dyDescent="0.2">
      <c r="B10" s="27" t="s">
        <v>1261</v>
      </c>
    </row>
    <row r="12" spans="1:2" ht="17" x14ac:dyDescent="0.2">
      <c r="B12" s="49" t="s">
        <v>1298</v>
      </c>
    </row>
    <row r="13" spans="1:2" ht="45" customHeight="1" x14ac:dyDescent="0.2">
      <c r="B13" s="27" t="s">
        <v>1262</v>
      </c>
    </row>
    <row r="15" spans="1:2" ht="17" x14ac:dyDescent="0.2">
      <c r="B15" s="49" t="s">
        <v>1299</v>
      </c>
    </row>
    <row r="16" spans="1:2" ht="45" customHeight="1" x14ac:dyDescent="0.2">
      <c r="B16" s="27" t="s">
        <v>1263</v>
      </c>
    </row>
    <row r="18" spans="2:2" ht="17" x14ac:dyDescent="0.2">
      <c r="B18" s="49" t="s">
        <v>1264</v>
      </c>
    </row>
    <row r="19" spans="2:2" ht="60" customHeight="1" x14ac:dyDescent="0.2">
      <c r="B19" s="27" t="s">
        <v>1300</v>
      </c>
    </row>
    <row r="21" spans="2:2" ht="17" x14ac:dyDescent="0.2">
      <c r="B21" s="49" t="s">
        <v>1301</v>
      </c>
    </row>
    <row r="22" spans="2:2" ht="60" customHeight="1" x14ac:dyDescent="0.2">
      <c r="B22" s="27" t="s">
        <v>1265</v>
      </c>
    </row>
    <row r="24" spans="2:2" ht="17" x14ac:dyDescent="0.2">
      <c r="B24" s="49" t="s">
        <v>1266</v>
      </c>
    </row>
    <row r="25" spans="2:2" ht="60" customHeight="1" x14ac:dyDescent="0.2">
      <c r="B25" s="27" t="s">
        <v>1267</v>
      </c>
    </row>
    <row r="27" spans="2:2" ht="17" x14ac:dyDescent="0.2">
      <c r="B27" s="49" t="s">
        <v>1268</v>
      </c>
    </row>
    <row r="28" spans="2:2" ht="60" customHeight="1" x14ac:dyDescent="0.2">
      <c r="B28" s="27" t="s">
        <v>1302</v>
      </c>
    </row>
    <row r="30" spans="2:2" ht="17" x14ac:dyDescent="0.2">
      <c r="B30" s="49" t="s">
        <v>1269</v>
      </c>
    </row>
    <row r="31" spans="2:2" ht="45" customHeight="1" x14ac:dyDescent="0.2">
      <c r="B31" s="27" t="s">
        <v>1303</v>
      </c>
    </row>
    <row r="33" spans="2:2" ht="17" x14ac:dyDescent="0.2">
      <c r="B33" s="49" t="s">
        <v>1270</v>
      </c>
    </row>
    <row r="34" spans="2:2" ht="45" customHeight="1" x14ac:dyDescent="0.2">
      <c r="B34" s="27" t="s">
        <v>1271</v>
      </c>
    </row>
    <row r="36" spans="2:2" ht="17" x14ac:dyDescent="0.2">
      <c r="B36" s="49" t="s">
        <v>1272</v>
      </c>
    </row>
    <row r="37" spans="2:2" ht="30" customHeight="1" x14ac:dyDescent="0.2">
      <c r="B37" s="27" t="s">
        <v>1304</v>
      </c>
    </row>
    <row r="39" spans="2:2" ht="17" x14ac:dyDescent="0.2">
      <c r="B39" s="49" t="s">
        <v>1273</v>
      </c>
    </row>
    <row r="40" spans="2:2" ht="60" customHeight="1" x14ac:dyDescent="0.2">
      <c r="B40" s="27" t="s">
        <v>1274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10</vt:i4>
      </vt:variant>
      <vt:variant>
        <vt:lpstr>Именованные диапазоны</vt:lpstr>
      </vt:variant>
      <vt:variant>
        <vt:i4>23</vt:i4>
      </vt:variant>
    </vt:vector>
  </HeadingPairs>
  <TitlesOfParts>
    <vt:vector size="33" baseType="lpstr">
      <vt:lpstr>README</vt:lpstr>
      <vt:lpstr>Lookup</vt:lpstr>
      <vt:lpstr>Dashboard</vt:lpstr>
      <vt:lpstr>Matrix</vt:lpstr>
      <vt:lpstr>Data · Lists</vt:lpstr>
      <vt:lpstr>Data · Indices</vt:lpstr>
      <vt:lpstr>Config</vt:lpstr>
      <vt:lpstr>Source Register</vt:lpstr>
      <vt:lpstr>Change Log</vt:lpstr>
      <vt:lpstr>Methodology</vt:lpstr>
      <vt:lpstr>band_L</vt:lpstr>
      <vt:lpstr>band_M</vt:lpstr>
      <vt:lpstr>Cfg_Measures</vt:lpstr>
      <vt:lpstr>Cfg_RateList</vt:lpstr>
      <vt:lpstr>Cfg_Ratings</vt:lpstr>
      <vt:lpstr>cov_min</vt:lpstr>
      <vt:lpstr>off_floor</vt:lpstr>
      <vt:lpstr>t_Basel_1</vt:lpstr>
      <vt:lpstr>t_Basel_2</vt:lpstr>
      <vt:lpstr>t_CPI_1</vt:lpstr>
      <vt:lpstr>t_CPI_2</vt:lpstr>
      <vt:lpstr>t_FSI_1</vt:lpstr>
      <vt:lpstr>t_FSI_2</vt:lpstr>
      <vt:lpstr>t_GTI_1</vt:lpstr>
      <vt:lpstr>t_GTI_2</vt:lpstr>
      <vt:lpstr>t_WGI_1</vt:lpstr>
      <vt:lpstr>t_WGI_2</vt:lpstr>
      <vt:lpstr>w_Basel</vt:lpstr>
      <vt:lpstr>w_CPI</vt:lpstr>
      <vt:lpstr>w_FSI</vt:lpstr>
      <vt:lpstr>w_GTI</vt:lpstr>
      <vt:lpstr>w_Total</vt:lpstr>
      <vt:lpstr>w_WGI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Nastevich Alexandr</cp:lastModifiedBy>
  <dcterms:created xsi:type="dcterms:W3CDTF">2026-07-21T08:18:51Z</dcterms:created>
  <dcterms:modified xsi:type="dcterms:W3CDTF">2026-07-21T09:17:27Z</dcterms:modified>
</cp:coreProperties>
</file>