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alexandrnastevich/Desktop/JRM Data/"/>
    </mc:Choice>
  </mc:AlternateContent>
  <xr:revisionPtr revIDLastSave="0" documentId="13_ncr:1_{7DA72520-CD2F-CA4C-8B31-83E17D1FBEB5}" xr6:coauthVersionLast="47" xr6:coauthVersionMax="47" xr10:uidLastSave="{00000000-0000-0000-0000-000000000000}"/>
  <bookViews>
    <workbookView xWindow="0" yWindow="660" windowWidth="29400" windowHeight="16880" activeTab="3" xr2:uid="{00000000-000D-0000-FFFF-FFFF00000000}"/>
  </bookViews>
  <sheets>
    <sheet name="README" sheetId="1" r:id="rId1"/>
    <sheet name="Lookup" sheetId="2" r:id="rId2"/>
    <sheet name="Dashboard" sheetId="3" r:id="rId3"/>
    <sheet name="Matrix" sheetId="4" r:id="rId4"/>
    <sheet name="Data · Lists" sheetId="5" r:id="rId5"/>
    <sheet name="Data · Indices" sheetId="6" r:id="rId6"/>
    <sheet name="Config" sheetId="7" r:id="rId7"/>
    <sheet name="Source Register" sheetId="8" r:id="rId8"/>
    <sheet name="Change Log" sheetId="9" r:id="rId9"/>
    <sheet name="Methodology" sheetId="10" r:id="rId10"/>
  </sheets>
  <definedNames>
    <definedName name="_xlnm._FilterDatabase" localSheetId="3" hidden="1">Matrix!$A$5:$U$266</definedName>
    <definedName name="band_L">Config!$B$24</definedName>
    <definedName name="band_M">Config!$B$25</definedName>
    <definedName name="Cfg_Measures">Config!$F$31:$F$35</definedName>
    <definedName name="Cfg_RateList">Config!$A$31:$A$35</definedName>
    <definedName name="Cfg_Ratings">Config!$A$31:$A$33</definedName>
    <definedName name="cov_min">Config!$B$26</definedName>
    <definedName name="off_floor">Config!$B$27</definedName>
    <definedName name="t_Basel_1">Config!$B$16</definedName>
    <definedName name="t_Basel_2">Config!$C$16</definedName>
    <definedName name="t_CPI_1">Config!$B$18</definedName>
    <definedName name="t_CPI_2">Config!$C$18</definedName>
    <definedName name="t_FSI_1">Config!$B$17</definedName>
    <definedName name="t_FSI_2">Config!$C$17</definedName>
    <definedName name="t_GTI_1">Config!$B$19</definedName>
    <definedName name="t_GTI_2">Config!$C$19</definedName>
    <definedName name="t_WGI_1">Config!$B$20</definedName>
    <definedName name="t_WGI_2">Config!$C$20</definedName>
    <definedName name="w_Basel">Config!$B$7</definedName>
    <definedName name="w_CPI">Config!$B$9</definedName>
    <definedName name="w_FSI">Config!$B$8</definedName>
    <definedName name="w_GTI">Config!$B$10</definedName>
    <definedName name="w_Total">Config!$B$12</definedName>
    <definedName name="w_WGI">Config!$B$11</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<sst xmlns="http://schemas.openxmlformats.org/spreadsheetml/2006/main" count="2404" uniqueCount="1306">
  <si>
    <t>NORTHHOLD ADVISORY</t>
  </si>
  <si>
    <t>Jurisdiction Risk Matrix</t>
  </si>
  <si>
    <t>How this file is organised</t>
  </si>
  <si>
    <t>Using it in five steps</t>
  </si>
  <si>
    <t>1   Open Config. Confirm the weights and thresholds match your firm's risk appetite. Set all five weights equal if you prefer an unweighted model.</t>
  </si>
  <si>
    <t>2   Open Data · Lists and Data · Indices. Refresh values from the primary sources named in the Source Register. Record the new as-of date there.</t>
  </si>
  <si>
    <t>3   Review Matrix. Every rating shows the rule that produced it. Anything reading "Manual Review" needs a documented human decision.</t>
  </si>
  <si>
    <t>4   Where you override an automatic rating, you must complete the rationale column. An override without a written reason is an audit finding waiting to happen.</t>
  </si>
  <si>
    <t>5   Log the update in Change Log and re-issue the version number.</t>
  </si>
  <si>
    <t>What this file will not do for you</t>
  </si>
  <si>
    <t>•   It does not screen names. Jurisdiction risk is one input; sanctions and PEP screening remain separate mandatory controls.</t>
  </si>
  <si>
    <t>•   It does not replace judgement. The model informs the rating; the Compliance function owns it.</t>
  </si>
  <si>
    <t>Important</t>
  </si>
  <si>
    <t>This template is provided for general information and does not constitute legal, regulatory or financial advice. Figures are populated from public sources as at the dates recorded in the Source Register and must be verified before operational use. Northhold Advisory accepts no liability for reliance on this file.</t>
  </si>
  <si>
    <t>Lookup</t>
  </si>
  <si>
    <t>Pick a jurisdiction. Everything below updates automatically.</t>
  </si>
  <si>
    <t>JURISDICTION</t>
  </si>
  <si>
    <t>Kazakhstan</t>
  </si>
  <si>
    <t>FINAL RATING</t>
  </si>
  <si>
    <t>Why</t>
  </si>
  <si>
    <t>Required measures</t>
  </si>
  <si>
    <t>ISO 3166 codes</t>
  </si>
  <si>
    <t>ISO status</t>
  </si>
  <si>
    <t>INDICATORS</t>
  </si>
  <si>
    <t>raw value  →  resulting category</t>
  </si>
  <si>
    <t>Basel AML Index</t>
  </si>
  <si>
    <t>Financial Secrecy</t>
  </si>
  <si>
    <t>Corruption (CPI)</t>
  </si>
  <si>
    <t>Terrorism (GTI)</t>
  </si>
  <si>
    <t>Political stability</t>
  </si>
  <si>
    <t>Weighted mean</t>
  </si>
  <si>
    <t>Evidence base</t>
  </si>
  <si>
    <t>Offshore centre</t>
  </si>
  <si>
    <t>Model said</t>
  </si>
  <si>
    <t>Override applied</t>
  </si>
  <si>
    <t>Override rationale</t>
  </si>
  <si>
    <t>Last reviewed</t>
  </si>
  <si>
    <t>Reading this card</t>
  </si>
  <si>
    <t>Dashboard</t>
  </si>
  <si>
    <t>Portfolio view of the current matrix.</t>
  </si>
  <si>
    <t>Distribution of final ratings</t>
  </si>
  <si>
    <t>Blacklist</t>
  </si>
  <si>
    <t>High Risk</t>
  </si>
  <si>
    <t>Medium Risk</t>
  </si>
  <si>
    <t>Low Risk</t>
  </si>
  <si>
    <t>Manual Review</t>
  </si>
  <si>
    <t>Total</t>
  </si>
  <si>
    <t>Data quality</t>
  </si>
  <si>
    <t>Resolved by override rules</t>
  </si>
  <si>
    <t>Rated by law or official designation, without reference to indices.</t>
  </si>
  <si>
    <t>Scored on indices</t>
  </si>
  <si>
    <t>Rated by the weighted model.</t>
  </si>
  <si>
    <t>No index data at all</t>
  </si>
  <si>
    <t>Full 5-indicator coverage</t>
  </si>
  <si>
    <t>Highest-confidence ratings.</t>
  </si>
  <si>
    <t>Below minimum coverage</t>
  </si>
  <si>
    <t>Some data, but not enough weight to score. Manual Review.</t>
  </si>
  <si>
    <t>Manual overrides applied</t>
  </si>
  <si>
    <t>Each one needs a written rationale.</t>
  </si>
  <si>
    <t>Overrides missing rationale</t>
  </si>
  <si>
    <t>Must be zero before this file is used as evidence.</t>
  </si>
  <si>
    <t>How to read this</t>
  </si>
  <si>
    <t>A large Manual Review count is expected, not a defect: no publisher covers every jurisdiction, and the model declines to rate where the evidence is too thin rather than defaulting to Low. Those rows are work, not error.</t>
  </si>
  <si>
    <t>Matrix</t>
  </si>
  <si>
    <t>One row per jurisdiction. The answer sits next to the name; the workings sit to the right.</t>
  </si>
  <si>
    <t>ISO2</t>
  </si>
  <si>
    <t>ISO3</t>
  </si>
  <si>
    <t>Jurisdiction</t>
  </si>
  <si>
    <t>Rule applied</t>
  </si>
  <si>
    <t>Override</t>
  </si>
  <si>
    <t>Auto rating</t>
  </si>
  <si>
    <t>Indicators</t>
  </si>
  <si>
    <t>Coverage</t>
  </si>
  <si>
    <t>Basel</t>
  </si>
  <si>
    <t>FSI</t>
  </si>
  <si>
    <t>CPI</t>
  </si>
  <si>
    <t>GTI</t>
  </si>
  <si>
    <t>WGI</t>
  </si>
  <si>
    <t>Avail. weight</t>
  </si>
  <si>
    <t>Num</t>
  </si>
  <si>
    <t>XA</t>
  </si>
  <si>
    <t>XAB</t>
  </si>
  <si>
    <t>Abkhazia</t>
  </si>
  <si>
    <t>902</t>
  </si>
  <si>
    <t>Non-ISO territory</t>
  </si>
  <si>
    <t>AF</t>
  </si>
  <si>
    <t>AFG</t>
  </si>
  <si>
    <t>Afghanistan</t>
  </si>
  <si>
    <t>004</t>
  </si>
  <si>
    <t>AL</t>
  </si>
  <si>
    <t>ALB</t>
  </si>
  <si>
    <t>Albania</t>
  </si>
  <si>
    <t>008</t>
  </si>
  <si>
    <t>DZ</t>
  </si>
  <si>
    <t>DZA</t>
  </si>
  <si>
    <t>Algeria</t>
  </si>
  <si>
    <t>012</t>
  </si>
  <si>
    <t>AS</t>
  </si>
  <si>
    <t>ASM</t>
  </si>
  <si>
    <t>American Samoa</t>
  </si>
  <si>
    <t>016</t>
  </si>
  <si>
    <t>AD</t>
  </si>
  <si>
    <t>AND</t>
  </si>
  <si>
    <t>Andorra</t>
  </si>
  <si>
    <t>020</t>
  </si>
  <si>
    <t>AO</t>
  </si>
  <si>
    <t>AGO</t>
  </si>
  <si>
    <t>Angola</t>
  </si>
  <si>
    <t>024</t>
  </si>
  <si>
    <t>AI</t>
  </si>
  <si>
    <t>AIA</t>
  </si>
  <si>
    <t>Anguilla</t>
  </si>
  <si>
    <t>660</t>
  </si>
  <si>
    <t>AQ</t>
  </si>
  <si>
    <t>ATA</t>
  </si>
  <si>
    <t>Antarctica</t>
  </si>
  <si>
    <t>010</t>
  </si>
  <si>
    <t>AG</t>
  </si>
  <si>
    <t>ATG</t>
  </si>
  <si>
    <t>Antigua and Barbuda</t>
  </si>
  <si>
    <t>028</t>
  </si>
  <si>
    <t>AR</t>
  </si>
  <si>
    <t>ARG</t>
  </si>
  <si>
    <t>Argentina</t>
  </si>
  <si>
    <t>032</t>
  </si>
  <si>
    <t>AM</t>
  </si>
  <si>
    <t>ARM</t>
  </si>
  <si>
    <t>Armenia</t>
  </si>
  <si>
    <t>051</t>
  </si>
  <si>
    <t>AW</t>
  </si>
  <si>
    <t>ABW</t>
  </si>
  <si>
    <t>Aruba</t>
  </si>
  <si>
    <t>533</t>
  </si>
  <si>
    <t>AU</t>
  </si>
  <si>
    <t>AUS</t>
  </si>
  <si>
    <t>Australia</t>
  </si>
  <si>
    <t>036</t>
  </si>
  <si>
    <t>AT</t>
  </si>
  <si>
    <t>AUT</t>
  </si>
  <si>
    <t>Austria</t>
  </si>
  <si>
    <t>040</t>
  </si>
  <si>
    <t>AZ</t>
  </si>
  <si>
    <t>AZE</t>
  </si>
  <si>
    <t>Azerbaijan</t>
  </si>
  <si>
    <t>031</t>
  </si>
  <si>
    <t>BS</t>
  </si>
  <si>
    <t>BHS</t>
  </si>
  <si>
    <t>Bahamas</t>
  </si>
  <si>
    <t>044</t>
  </si>
  <si>
    <t>BH</t>
  </si>
  <si>
    <t>BHR</t>
  </si>
  <si>
    <t>Bahrain</t>
  </si>
  <si>
    <t>048</t>
  </si>
  <si>
    <t>BD</t>
  </si>
  <si>
    <t>BGD</t>
  </si>
  <si>
    <t>Bangladesh</t>
  </si>
  <si>
    <t>050</t>
  </si>
  <si>
    <t>BB</t>
  </si>
  <si>
    <t>BRB</t>
  </si>
  <si>
    <t>Barbados</t>
  </si>
  <si>
    <t>052</t>
  </si>
  <si>
    <t>BY</t>
  </si>
  <si>
    <t>BLR</t>
  </si>
  <si>
    <t>Belarus</t>
  </si>
  <si>
    <t>112</t>
  </si>
  <si>
    <t>BE</t>
  </si>
  <si>
    <t>BEL</t>
  </si>
  <si>
    <t>Belgium</t>
  </si>
  <si>
    <t>056</t>
  </si>
  <si>
    <t>BZ</t>
  </si>
  <si>
    <t>BLZ</t>
  </si>
  <si>
    <t>Belize</t>
  </si>
  <si>
    <t>084</t>
  </si>
  <si>
    <t>BJ</t>
  </si>
  <si>
    <t>BEN</t>
  </si>
  <si>
    <t>Benin</t>
  </si>
  <si>
    <t>204</t>
  </si>
  <si>
    <t>BM</t>
  </si>
  <si>
    <t>BMU</t>
  </si>
  <si>
    <t>Bermuda</t>
  </si>
  <si>
    <t>060</t>
  </si>
  <si>
    <t>BT</t>
  </si>
  <si>
    <t>BTN</t>
  </si>
  <si>
    <t>Bhutan</t>
  </si>
  <si>
    <t>064</t>
  </si>
  <si>
    <t>BO</t>
  </si>
  <si>
    <t>BOL</t>
  </si>
  <si>
    <t>Bolivia</t>
  </si>
  <si>
    <t>068</t>
  </si>
  <si>
    <t>BQ</t>
  </si>
  <si>
    <t>BES</t>
  </si>
  <si>
    <t>Bonaire, Sint Eustatius and Saba</t>
  </si>
  <si>
    <t>535</t>
  </si>
  <si>
    <t>BA</t>
  </si>
  <si>
    <t>BIH</t>
  </si>
  <si>
    <t>Bosnia and Herzegovina</t>
  </si>
  <si>
    <t>070</t>
  </si>
  <si>
    <t>BW</t>
  </si>
  <si>
    <t>BWA</t>
  </si>
  <si>
    <t>Botswana</t>
  </si>
  <si>
    <t>072</t>
  </si>
  <si>
    <t>BV</t>
  </si>
  <si>
    <t>BVT</t>
  </si>
  <si>
    <t>Bouvet Island</t>
  </si>
  <si>
    <t>074</t>
  </si>
  <si>
    <t>BR</t>
  </si>
  <si>
    <t>BRA</t>
  </si>
  <si>
    <t>Brazil</t>
  </si>
  <si>
    <t>076</t>
  </si>
  <si>
    <t>IO</t>
  </si>
  <si>
    <t>IOT</t>
  </si>
  <si>
    <t>British Indian Ocean Territory</t>
  </si>
  <si>
    <t>086</t>
  </si>
  <si>
    <t>BN</t>
  </si>
  <si>
    <t>BRN</t>
  </si>
  <si>
    <t>Brunei Darussalam</t>
  </si>
  <si>
    <t>096</t>
  </si>
  <si>
    <t>BG</t>
  </si>
  <si>
    <t>BGR</t>
  </si>
  <si>
    <t>Bulgaria</t>
  </si>
  <si>
    <t>100</t>
  </si>
  <si>
    <t>BF</t>
  </si>
  <si>
    <t>BFA</t>
  </si>
  <si>
    <t>Burkina Faso</t>
  </si>
  <si>
    <t>854</t>
  </si>
  <si>
    <t>BI</t>
  </si>
  <si>
    <t>BDI</t>
  </si>
  <si>
    <t>Burundi</t>
  </si>
  <si>
    <t>108</t>
  </si>
  <si>
    <t>CV</t>
  </si>
  <si>
    <t>CPV</t>
  </si>
  <si>
    <t>Cabo Verde</t>
  </si>
  <si>
    <t>132</t>
  </si>
  <si>
    <t>KH</t>
  </si>
  <si>
    <t>KHM</t>
  </si>
  <si>
    <t>Cambodia</t>
  </si>
  <si>
    <t>116</t>
  </si>
  <si>
    <t>CM</t>
  </si>
  <si>
    <t>CMR</t>
  </si>
  <si>
    <t>Cameroon</t>
  </si>
  <si>
    <t>120</t>
  </si>
  <si>
    <t>CA</t>
  </si>
  <si>
    <t>CAN</t>
  </si>
  <si>
    <t>Canada</t>
  </si>
  <si>
    <t>124</t>
  </si>
  <si>
    <t>KY</t>
  </si>
  <si>
    <t>CYM</t>
  </si>
  <si>
    <t>Cayman Islands</t>
  </si>
  <si>
    <t>136</t>
  </si>
  <si>
    <t>CF</t>
  </si>
  <si>
    <t>CAF</t>
  </si>
  <si>
    <t>Central African Republic</t>
  </si>
  <si>
    <t>140</t>
  </si>
  <si>
    <t>TD</t>
  </si>
  <si>
    <t>TCD</t>
  </si>
  <si>
    <t>Chad</t>
  </si>
  <si>
    <t>148</t>
  </si>
  <si>
    <t>CL</t>
  </si>
  <si>
    <t>CHL</t>
  </si>
  <si>
    <t>Chile</t>
  </si>
  <si>
    <t>152</t>
  </si>
  <si>
    <t>CN</t>
  </si>
  <si>
    <t>CHN</t>
  </si>
  <si>
    <t>China</t>
  </si>
  <si>
    <t>156</t>
  </si>
  <si>
    <t>CX</t>
  </si>
  <si>
    <t>CXR</t>
  </si>
  <si>
    <t>Christmas Island</t>
  </si>
  <si>
    <t>162</t>
  </si>
  <si>
    <t>CC</t>
  </si>
  <si>
    <t>CCK</t>
  </si>
  <si>
    <t>Cocos (Keeling) Islands</t>
  </si>
  <si>
    <t>166</t>
  </si>
  <si>
    <t>CO</t>
  </si>
  <si>
    <t>COL</t>
  </si>
  <si>
    <t>Colombia</t>
  </si>
  <si>
    <t>170</t>
  </si>
  <si>
    <t>KM</t>
  </si>
  <si>
    <t>COM</t>
  </si>
  <si>
    <t>Comoros</t>
  </si>
  <si>
    <t>174</t>
  </si>
  <si>
    <t>CG</t>
  </si>
  <si>
    <t>COG</t>
  </si>
  <si>
    <t>Congo</t>
  </si>
  <si>
    <t>178</t>
  </si>
  <si>
    <t>CD</t>
  </si>
  <si>
    <t>COD</t>
  </si>
  <si>
    <t>Congo, The Democratic Republic of the</t>
  </si>
  <si>
    <t>180</t>
  </si>
  <si>
    <t>CK</t>
  </si>
  <si>
    <t>COK</t>
  </si>
  <si>
    <t>Cook Islands</t>
  </si>
  <si>
    <t>184</t>
  </si>
  <si>
    <t>CR</t>
  </si>
  <si>
    <t>CRI</t>
  </si>
  <si>
    <t>Costa Rica</t>
  </si>
  <si>
    <t>188</t>
  </si>
  <si>
    <t>HR</t>
  </si>
  <si>
    <t>HRV</t>
  </si>
  <si>
    <t>Croatia</t>
  </si>
  <si>
    <t>191</t>
  </si>
  <si>
    <t>CU</t>
  </si>
  <si>
    <t>CUB</t>
  </si>
  <si>
    <t>Cuba</t>
  </si>
  <si>
    <t>192</t>
  </si>
  <si>
    <t>CW</t>
  </si>
  <si>
    <t>CUW</t>
  </si>
  <si>
    <t>Curaçao</t>
  </si>
  <si>
    <t>531</t>
  </si>
  <si>
    <t>CY</t>
  </si>
  <si>
    <t>CYP</t>
  </si>
  <si>
    <t>Cyprus</t>
  </si>
  <si>
    <t>196</t>
  </si>
  <si>
    <t>CZ</t>
  </si>
  <si>
    <t>CZE</t>
  </si>
  <si>
    <t>Czechia</t>
  </si>
  <si>
    <t>203</t>
  </si>
  <si>
    <t>CI</t>
  </si>
  <si>
    <t>CIV</t>
  </si>
  <si>
    <t>Côte d'Ivoire</t>
  </si>
  <si>
    <t>384</t>
  </si>
  <si>
    <t>DK</t>
  </si>
  <si>
    <t>DNK</t>
  </si>
  <si>
    <t>Denmark</t>
  </si>
  <si>
    <t>208</t>
  </si>
  <si>
    <t>DJ</t>
  </si>
  <si>
    <t>DJI</t>
  </si>
  <si>
    <t>Djibouti</t>
  </si>
  <si>
    <t>262</t>
  </si>
  <si>
    <t>DM</t>
  </si>
  <si>
    <t>DMA</t>
  </si>
  <si>
    <t>Dominica</t>
  </si>
  <si>
    <t>212</t>
  </si>
  <si>
    <t>DO</t>
  </si>
  <si>
    <t>DOM</t>
  </si>
  <si>
    <t>Dominican Republic</t>
  </si>
  <si>
    <t>214</t>
  </si>
  <si>
    <t>EC</t>
  </si>
  <si>
    <t>ECU</t>
  </si>
  <si>
    <t>Ecuador</t>
  </si>
  <si>
    <t>218</t>
  </si>
  <si>
    <t>EG</t>
  </si>
  <si>
    <t>EGY</t>
  </si>
  <si>
    <t>Egypt</t>
  </si>
  <si>
    <t>818</t>
  </si>
  <si>
    <t>SV</t>
  </si>
  <si>
    <t>SLV</t>
  </si>
  <si>
    <t>El Salvador</t>
  </si>
  <si>
    <t>222</t>
  </si>
  <si>
    <t>GQ</t>
  </si>
  <si>
    <t>GNQ</t>
  </si>
  <si>
    <t>Equatorial Guinea</t>
  </si>
  <si>
    <t>226</t>
  </si>
  <si>
    <t>ER</t>
  </si>
  <si>
    <t>ERI</t>
  </si>
  <si>
    <t>Eritrea</t>
  </si>
  <si>
    <t>232</t>
  </si>
  <si>
    <t>EE</t>
  </si>
  <si>
    <t>EST</t>
  </si>
  <si>
    <t>Estonia</t>
  </si>
  <si>
    <t>233</t>
  </si>
  <si>
    <t>SZ</t>
  </si>
  <si>
    <t>SWZ</t>
  </si>
  <si>
    <t>Eswatini</t>
  </si>
  <si>
    <t>748</t>
  </si>
  <si>
    <t>ET</t>
  </si>
  <si>
    <t>ETH</t>
  </si>
  <si>
    <t>Ethiopia</t>
  </si>
  <si>
    <t>231</t>
  </si>
  <si>
    <t>FK</t>
  </si>
  <si>
    <t>FLK</t>
  </si>
  <si>
    <t>Falkland Islands (Malvinas)</t>
  </si>
  <si>
    <t>238</t>
  </si>
  <si>
    <t>FO</t>
  </si>
  <si>
    <t>FRO</t>
  </si>
  <si>
    <t>Faroe Islands</t>
  </si>
  <si>
    <t>234</t>
  </si>
  <si>
    <t>FJ</t>
  </si>
  <si>
    <t>FJI</t>
  </si>
  <si>
    <t>Fiji</t>
  </si>
  <si>
    <t>242</t>
  </si>
  <si>
    <t>FI</t>
  </si>
  <si>
    <t>FIN</t>
  </si>
  <si>
    <t>Finland</t>
  </si>
  <si>
    <t>246</t>
  </si>
  <si>
    <t>FR</t>
  </si>
  <si>
    <t>FRA</t>
  </si>
  <si>
    <t>France</t>
  </si>
  <si>
    <t>250</t>
  </si>
  <si>
    <t>GF</t>
  </si>
  <si>
    <t>GUF</t>
  </si>
  <si>
    <t>French Guiana</t>
  </si>
  <si>
    <t>254</t>
  </si>
  <si>
    <t>PF</t>
  </si>
  <si>
    <t>PYF</t>
  </si>
  <si>
    <t>French Polynesia</t>
  </si>
  <si>
    <t>258</t>
  </si>
  <si>
    <t>TF</t>
  </si>
  <si>
    <t>ATF</t>
  </si>
  <si>
    <t>French Southern Territories</t>
  </si>
  <si>
    <t>260</t>
  </si>
  <si>
    <t>GA</t>
  </si>
  <si>
    <t>GAB</t>
  </si>
  <si>
    <t>Gabon</t>
  </si>
  <si>
    <t>266</t>
  </si>
  <si>
    <t>GM</t>
  </si>
  <si>
    <t>GMB</t>
  </si>
  <si>
    <t>Gambia</t>
  </si>
  <si>
    <t>270</t>
  </si>
  <si>
    <t>GE</t>
  </si>
  <si>
    <t>GEO</t>
  </si>
  <si>
    <t>Georgia</t>
  </si>
  <si>
    <t>268</t>
  </si>
  <si>
    <t>DE</t>
  </si>
  <si>
    <t>DEU</t>
  </si>
  <si>
    <t>Germany</t>
  </si>
  <si>
    <t>276</t>
  </si>
  <si>
    <t>GH</t>
  </si>
  <si>
    <t>GHA</t>
  </si>
  <si>
    <t>Ghana</t>
  </si>
  <si>
    <t>288</t>
  </si>
  <si>
    <t>GI</t>
  </si>
  <si>
    <t>GIB</t>
  </si>
  <si>
    <t>Gibraltar</t>
  </si>
  <si>
    <t>292</t>
  </si>
  <si>
    <t>GR</t>
  </si>
  <si>
    <t>GRC</t>
  </si>
  <si>
    <t>Greece</t>
  </si>
  <si>
    <t>300</t>
  </si>
  <si>
    <t>GL</t>
  </si>
  <si>
    <t>GRL</t>
  </si>
  <si>
    <t>Greenland</t>
  </si>
  <si>
    <t>304</t>
  </si>
  <si>
    <t>GD</t>
  </si>
  <si>
    <t>GRD</t>
  </si>
  <si>
    <t>Grenada</t>
  </si>
  <si>
    <t>308</t>
  </si>
  <si>
    <t>GP</t>
  </si>
  <si>
    <t>GLP</t>
  </si>
  <si>
    <t>Guadeloupe</t>
  </si>
  <si>
    <t>312</t>
  </si>
  <si>
    <t>GU</t>
  </si>
  <si>
    <t>GUM</t>
  </si>
  <si>
    <t>Guam</t>
  </si>
  <si>
    <t>316</t>
  </si>
  <si>
    <t>GT</t>
  </si>
  <si>
    <t>GTM</t>
  </si>
  <si>
    <t>Guatemala</t>
  </si>
  <si>
    <t>320</t>
  </si>
  <si>
    <t>GG</t>
  </si>
  <si>
    <t>GGY</t>
  </si>
  <si>
    <t>Guernsey</t>
  </si>
  <si>
    <t>831</t>
  </si>
  <si>
    <t>GN</t>
  </si>
  <si>
    <t>GIN</t>
  </si>
  <si>
    <t>Guinea</t>
  </si>
  <si>
    <t>324</t>
  </si>
  <si>
    <t>GW</t>
  </si>
  <si>
    <t>GNB</t>
  </si>
  <si>
    <t>Guinea-Bissau</t>
  </si>
  <si>
    <t>624</t>
  </si>
  <si>
    <t>GY</t>
  </si>
  <si>
    <t>GUY</t>
  </si>
  <si>
    <t>Guyana</t>
  </si>
  <si>
    <t>328</t>
  </si>
  <si>
    <t>HT</t>
  </si>
  <si>
    <t>HTI</t>
  </si>
  <si>
    <t>Haiti</t>
  </si>
  <si>
    <t>332</t>
  </si>
  <si>
    <t>HM</t>
  </si>
  <si>
    <t>HMD</t>
  </si>
  <si>
    <t>Heard Island and McDonald Islands</t>
  </si>
  <si>
    <t>334</t>
  </si>
  <si>
    <t>VA</t>
  </si>
  <si>
    <t>VAT</t>
  </si>
  <si>
    <t>Holy See (Vatican City State)</t>
  </si>
  <si>
    <t>336</t>
  </si>
  <si>
    <t>HN</t>
  </si>
  <si>
    <t>HND</t>
  </si>
  <si>
    <t>Honduras</t>
  </si>
  <si>
    <t>340</t>
  </si>
  <si>
    <t>HK</t>
  </si>
  <si>
    <t>HKG</t>
  </si>
  <si>
    <t>Hong Kong</t>
  </si>
  <si>
    <t>344</t>
  </si>
  <si>
    <t>HU</t>
  </si>
  <si>
    <t>HUN</t>
  </si>
  <si>
    <t>Hungary</t>
  </si>
  <si>
    <t>348</t>
  </si>
  <si>
    <t>IS</t>
  </si>
  <si>
    <t>ISL</t>
  </si>
  <si>
    <t>Iceland</t>
  </si>
  <si>
    <t>352</t>
  </si>
  <si>
    <t>IN</t>
  </si>
  <si>
    <t>IND</t>
  </si>
  <si>
    <t>India</t>
  </si>
  <si>
    <t>356</t>
  </si>
  <si>
    <t>ID</t>
  </si>
  <si>
    <t>IDN</t>
  </si>
  <si>
    <t>Indonesia</t>
  </si>
  <si>
    <t>360</t>
  </si>
  <si>
    <t>IR</t>
  </si>
  <si>
    <t>IRN</t>
  </si>
  <si>
    <t>Iran, Islamic Republic of</t>
  </si>
  <si>
    <t>364</t>
  </si>
  <si>
    <t>IQ</t>
  </si>
  <si>
    <t>IRQ</t>
  </si>
  <si>
    <t>Iraq</t>
  </si>
  <si>
    <t>368</t>
  </si>
  <si>
    <t>IE</t>
  </si>
  <si>
    <t>IRL</t>
  </si>
  <si>
    <t>Ireland</t>
  </si>
  <si>
    <t>372</t>
  </si>
  <si>
    <t>IM</t>
  </si>
  <si>
    <t>IMN</t>
  </si>
  <si>
    <t>Isle of Man</t>
  </si>
  <si>
    <t>833</t>
  </si>
  <si>
    <t>IL</t>
  </si>
  <si>
    <t>ISR</t>
  </si>
  <si>
    <t>Israel</t>
  </si>
  <si>
    <t>376</t>
  </si>
  <si>
    <t>IT</t>
  </si>
  <si>
    <t>ITA</t>
  </si>
  <si>
    <t>Italy</t>
  </si>
  <si>
    <t>380</t>
  </si>
  <si>
    <t>JM</t>
  </si>
  <si>
    <t>JAM</t>
  </si>
  <si>
    <t>Jamaica</t>
  </si>
  <si>
    <t>388</t>
  </si>
  <si>
    <t>JP</t>
  </si>
  <si>
    <t>JPN</t>
  </si>
  <si>
    <t>Japan</t>
  </si>
  <si>
    <t>392</t>
  </si>
  <si>
    <t>JE</t>
  </si>
  <si>
    <t>JEY</t>
  </si>
  <si>
    <t>Jersey</t>
  </si>
  <si>
    <t>832</t>
  </si>
  <si>
    <t>JO</t>
  </si>
  <si>
    <t>JOR</t>
  </si>
  <si>
    <t>Jordan</t>
  </si>
  <si>
    <t>400</t>
  </si>
  <si>
    <t>KZ</t>
  </si>
  <si>
    <t>KAZ</t>
  </si>
  <si>
    <t>398</t>
  </si>
  <si>
    <t>KE</t>
  </si>
  <si>
    <t>KEN</t>
  </si>
  <si>
    <t>Kenya</t>
  </si>
  <si>
    <t>404</t>
  </si>
  <si>
    <t>KI</t>
  </si>
  <si>
    <t>KIR</t>
  </si>
  <si>
    <t>Kiribati</t>
  </si>
  <si>
    <t>296</t>
  </si>
  <si>
    <t>XK</t>
  </si>
  <si>
    <t>XKX</t>
  </si>
  <si>
    <t>Kosovo</t>
  </si>
  <si>
    <t>926</t>
  </si>
  <si>
    <t>KW</t>
  </si>
  <si>
    <t>KWT</t>
  </si>
  <si>
    <t>Kuwait</t>
  </si>
  <si>
    <t>414</t>
  </si>
  <si>
    <t>KG</t>
  </si>
  <si>
    <t>KGZ</t>
  </si>
  <si>
    <t>Kyrgyzstan</t>
  </si>
  <si>
    <t>417</t>
  </si>
  <si>
    <t>LA</t>
  </si>
  <si>
    <t>LAO</t>
  </si>
  <si>
    <t>Lao People's Democratic Republic</t>
  </si>
  <si>
    <t>418</t>
  </si>
  <si>
    <t>LV</t>
  </si>
  <si>
    <t>LVA</t>
  </si>
  <si>
    <t>Latvia</t>
  </si>
  <si>
    <t>428</t>
  </si>
  <si>
    <t>LB</t>
  </si>
  <si>
    <t>LBN</t>
  </si>
  <si>
    <t>Lebanon</t>
  </si>
  <si>
    <t>422</t>
  </si>
  <si>
    <t>LS</t>
  </si>
  <si>
    <t>LSO</t>
  </si>
  <si>
    <t>Lesotho</t>
  </si>
  <si>
    <t>426</t>
  </si>
  <si>
    <t>LR</t>
  </si>
  <si>
    <t>LBR</t>
  </si>
  <si>
    <t>Liberia</t>
  </si>
  <si>
    <t>430</t>
  </si>
  <si>
    <t>LY</t>
  </si>
  <si>
    <t>LBY</t>
  </si>
  <si>
    <t>Libya</t>
  </si>
  <si>
    <t>434</t>
  </si>
  <si>
    <t>LI</t>
  </si>
  <si>
    <t>LIE</t>
  </si>
  <si>
    <t>Liechtenstein</t>
  </si>
  <si>
    <t>438</t>
  </si>
  <si>
    <t>LT</t>
  </si>
  <si>
    <t>LTU</t>
  </si>
  <si>
    <t>Lithuania</t>
  </si>
  <si>
    <t>440</t>
  </si>
  <si>
    <t>LU</t>
  </si>
  <si>
    <t>LUX</t>
  </si>
  <si>
    <t>Luxembourg</t>
  </si>
  <si>
    <t>442</t>
  </si>
  <si>
    <t>MO</t>
  </si>
  <si>
    <t>MAC</t>
  </si>
  <si>
    <t>Macao</t>
  </si>
  <si>
    <t>446</t>
  </si>
  <si>
    <t>MG</t>
  </si>
  <si>
    <t>MDG</t>
  </si>
  <si>
    <t>Madagascar</t>
  </si>
  <si>
    <t>450</t>
  </si>
  <si>
    <t>MW</t>
  </si>
  <si>
    <t>MWI</t>
  </si>
  <si>
    <t>Malawi</t>
  </si>
  <si>
    <t>454</t>
  </si>
  <si>
    <t>MY</t>
  </si>
  <si>
    <t>MYS</t>
  </si>
  <si>
    <t>Malaysia</t>
  </si>
  <si>
    <t>458</t>
  </si>
  <si>
    <t>MV</t>
  </si>
  <si>
    <t>MDV</t>
  </si>
  <si>
    <t>Maldives</t>
  </si>
  <si>
    <t>462</t>
  </si>
  <si>
    <t>ML</t>
  </si>
  <si>
    <t>MLI</t>
  </si>
  <si>
    <t>Mali</t>
  </si>
  <si>
    <t>466</t>
  </si>
  <si>
    <t>MT</t>
  </si>
  <si>
    <t>MLT</t>
  </si>
  <si>
    <t>Malta</t>
  </si>
  <si>
    <t>470</t>
  </si>
  <si>
    <t>MH</t>
  </si>
  <si>
    <t>MHL</t>
  </si>
  <si>
    <t>Marshall Islands</t>
  </si>
  <si>
    <t>584</t>
  </si>
  <si>
    <t>MQ</t>
  </si>
  <si>
    <t>MTQ</t>
  </si>
  <si>
    <t>Martinique</t>
  </si>
  <si>
    <t>474</t>
  </si>
  <si>
    <t>MR</t>
  </si>
  <si>
    <t>MRT</t>
  </si>
  <si>
    <t>Mauritania</t>
  </si>
  <si>
    <t>478</t>
  </si>
  <si>
    <t>MU</t>
  </si>
  <si>
    <t>MUS</t>
  </si>
  <si>
    <t>Mauritius</t>
  </si>
  <si>
    <t>480</t>
  </si>
  <si>
    <t>YT</t>
  </si>
  <si>
    <t>MYT</t>
  </si>
  <si>
    <t>Mayotte</t>
  </si>
  <si>
    <t>175</t>
  </si>
  <si>
    <t>MX</t>
  </si>
  <si>
    <t>MEX</t>
  </si>
  <si>
    <t>Mexico</t>
  </si>
  <si>
    <t>484</t>
  </si>
  <si>
    <t>FM</t>
  </si>
  <si>
    <t>FSM</t>
  </si>
  <si>
    <t>Micronesia, Federated States of</t>
  </si>
  <si>
    <t>583</t>
  </si>
  <si>
    <t>MD</t>
  </si>
  <si>
    <t>MDA</t>
  </si>
  <si>
    <t>Moldova</t>
  </si>
  <si>
    <t>498</t>
  </si>
  <si>
    <t>MC</t>
  </si>
  <si>
    <t>MCO</t>
  </si>
  <si>
    <t>Monaco</t>
  </si>
  <si>
    <t>492</t>
  </si>
  <si>
    <t>MN</t>
  </si>
  <si>
    <t>MNG</t>
  </si>
  <si>
    <t>Mongolia</t>
  </si>
  <si>
    <t>496</t>
  </si>
  <si>
    <t>ME</t>
  </si>
  <si>
    <t>MNE</t>
  </si>
  <si>
    <t>Montenegro</t>
  </si>
  <si>
    <t>499</t>
  </si>
  <si>
    <t>MS</t>
  </si>
  <si>
    <t>MSR</t>
  </si>
  <si>
    <t>Montserrat</t>
  </si>
  <si>
    <t>500</t>
  </si>
  <si>
    <t>MA</t>
  </si>
  <si>
    <t>MAR</t>
  </si>
  <si>
    <t>Morocco</t>
  </si>
  <si>
    <t>504</t>
  </si>
  <si>
    <t>MZ</t>
  </si>
  <si>
    <t>MOZ</t>
  </si>
  <si>
    <t>Mozambique</t>
  </si>
  <si>
    <t>508</t>
  </si>
  <si>
    <t>MM</t>
  </si>
  <si>
    <t>MMR</t>
  </si>
  <si>
    <t>Myanmar</t>
  </si>
  <si>
    <t>104</t>
  </si>
  <si>
    <t>XG</t>
  </si>
  <si>
    <t>XNK</t>
  </si>
  <si>
    <t>Nagorno-Karabakh</t>
  </si>
  <si>
    <t>906</t>
  </si>
  <si>
    <t>NA</t>
  </si>
  <si>
    <t>NAM</t>
  </si>
  <si>
    <t>Namibia</t>
  </si>
  <si>
    <t>516</t>
  </si>
  <si>
    <t>NR</t>
  </si>
  <si>
    <t>NRU</t>
  </si>
  <si>
    <t>Nauru</t>
  </si>
  <si>
    <t>520</t>
  </si>
  <si>
    <t>NP</t>
  </si>
  <si>
    <t>NPL</t>
  </si>
  <si>
    <t>Nepal</t>
  </si>
  <si>
    <t>524</t>
  </si>
  <si>
    <t>NL</t>
  </si>
  <si>
    <t>NLD</t>
  </si>
  <si>
    <t>Netherlands</t>
  </si>
  <si>
    <t>528</t>
  </si>
  <si>
    <t>NC</t>
  </si>
  <si>
    <t>NCL</t>
  </si>
  <si>
    <t>New Caledonia</t>
  </si>
  <si>
    <t>540</t>
  </si>
  <si>
    <t>NZ</t>
  </si>
  <si>
    <t>NZL</t>
  </si>
  <si>
    <t>New Zealand</t>
  </si>
  <si>
    <t>554</t>
  </si>
  <si>
    <t>NI</t>
  </si>
  <si>
    <t>NIC</t>
  </si>
  <si>
    <t>Nicaragua</t>
  </si>
  <si>
    <t>558</t>
  </si>
  <si>
    <t>NE</t>
  </si>
  <si>
    <t>NER</t>
  </si>
  <si>
    <t>Niger</t>
  </si>
  <si>
    <t>562</t>
  </si>
  <si>
    <t>NG</t>
  </si>
  <si>
    <t>NGA</t>
  </si>
  <si>
    <t>Nigeria</t>
  </si>
  <si>
    <t>566</t>
  </si>
  <si>
    <t>NU</t>
  </si>
  <si>
    <t>NIU</t>
  </si>
  <si>
    <t>Niue</t>
  </si>
  <si>
    <t>570</t>
  </si>
  <si>
    <t>NF</t>
  </si>
  <si>
    <t>NFK</t>
  </si>
  <si>
    <t>Norfolk Island</t>
  </si>
  <si>
    <t>574</t>
  </si>
  <si>
    <t>KP</t>
  </si>
  <si>
    <t>PRK</t>
  </si>
  <si>
    <t>North Korea</t>
  </si>
  <si>
    <t>408</t>
  </si>
  <si>
    <t>MK</t>
  </si>
  <si>
    <t>MKD</t>
  </si>
  <si>
    <t>North Macedonia</t>
  </si>
  <si>
    <t>807</t>
  </si>
  <si>
    <t>XN</t>
  </si>
  <si>
    <t>XNC</t>
  </si>
  <si>
    <t>Northern Cyprus</t>
  </si>
  <si>
    <t>905</t>
  </si>
  <si>
    <t>MP</t>
  </si>
  <si>
    <t>MNP</t>
  </si>
  <si>
    <t>Northern Mariana Islands</t>
  </si>
  <si>
    <t>580</t>
  </si>
  <si>
    <t>NO</t>
  </si>
  <si>
    <t>NOR</t>
  </si>
  <si>
    <t>Norway</t>
  </si>
  <si>
    <t>578</t>
  </si>
  <si>
    <t>OM</t>
  </si>
  <si>
    <t>OMN</t>
  </si>
  <si>
    <t>Oman</t>
  </si>
  <si>
    <t>512</t>
  </si>
  <si>
    <t>PK</t>
  </si>
  <si>
    <t>PAK</t>
  </si>
  <si>
    <t>Pakistan</t>
  </si>
  <si>
    <t>586</t>
  </si>
  <si>
    <t>PW</t>
  </si>
  <si>
    <t>PLW</t>
  </si>
  <si>
    <t>Palau</t>
  </si>
  <si>
    <t>585</t>
  </si>
  <si>
    <t>PS</t>
  </si>
  <si>
    <t>PSE</t>
  </si>
  <si>
    <t>Palestine, State of</t>
  </si>
  <si>
    <t>275</t>
  </si>
  <si>
    <t>PA</t>
  </si>
  <si>
    <t>PAN</t>
  </si>
  <si>
    <t>Panama</t>
  </si>
  <si>
    <t>591</t>
  </si>
  <si>
    <t>PG</t>
  </si>
  <si>
    <t>PNG</t>
  </si>
  <si>
    <t>Papua New Guinea</t>
  </si>
  <si>
    <t>598</t>
  </si>
  <si>
    <t>PY</t>
  </si>
  <si>
    <t>PRY</t>
  </si>
  <si>
    <t>Paraguay</t>
  </si>
  <si>
    <t>600</t>
  </si>
  <si>
    <t>PE</t>
  </si>
  <si>
    <t>PER</t>
  </si>
  <si>
    <t>Peru</t>
  </si>
  <si>
    <t>604</t>
  </si>
  <si>
    <t>PH</t>
  </si>
  <si>
    <t>PHL</t>
  </si>
  <si>
    <t>Philippines</t>
  </si>
  <si>
    <t>608</t>
  </si>
  <si>
    <t>PN</t>
  </si>
  <si>
    <t>PCN</t>
  </si>
  <si>
    <t>Pitcairn</t>
  </si>
  <si>
    <t>612</t>
  </si>
  <si>
    <t>PL</t>
  </si>
  <si>
    <t>POL</t>
  </si>
  <si>
    <t>Poland</t>
  </si>
  <si>
    <t>616</t>
  </si>
  <si>
    <t>PT</t>
  </si>
  <si>
    <t>PRT</t>
  </si>
  <si>
    <t>Portugal</t>
  </si>
  <si>
    <t>620</t>
  </si>
  <si>
    <t>PR</t>
  </si>
  <si>
    <t>PRI</t>
  </si>
  <si>
    <t>Puerto Rico</t>
  </si>
  <si>
    <t>630</t>
  </si>
  <si>
    <t>QA</t>
  </si>
  <si>
    <t>QAT</t>
  </si>
  <si>
    <t>Qatar</t>
  </si>
  <si>
    <t>634</t>
  </si>
  <si>
    <t>RO</t>
  </si>
  <si>
    <t>ROU</t>
  </si>
  <si>
    <t>Romania</t>
  </si>
  <si>
    <t>642</t>
  </si>
  <si>
    <t>RU</t>
  </si>
  <si>
    <t>RUS</t>
  </si>
  <si>
    <t>Russian Federation</t>
  </si>
  <si>
    <t>643</t>
  </si>
  <si>
    <t>RW</t>
  </si>
  <si>
    <t>RWA</t>
  </si>
  <si>
    <t>Rwanda</t>
  </si>
  <si>
    <t>646</t>
  </si>
  <si>
    <t>RE</t>
  </si>
  <si>
    <t>REU</t>
  </si>
  <si>
    <t>Réunion</t>
  </si>
  <si>
    <t>638</t>
  </si>
  <si>
    <t>BL</t>
  </si>
  <si>
    <t>BLM</t>
  </si>
  <si>
    <t>Saint Barthélemy</t>
  </si>
  <si>
    <t>652</t>
  </si>
  <si>
    <t>SH</t>
  </si>
  <si>
    <t>SHN</t>
  </si>
  <si>
    <t>Saint Helena, Ascension and Tristan da Cunha</t>
  </si>
  <si>
    <t>654</t>
  </si>
  <si>
    <t>KN</t>
  </si>
  <si>
    <t>KNA</t>
  </si>
  <si>
    <t>Saint Kitts and Nevis</t>
  </si>
  <si>
    <t>659</t>
  </si>
  <si>
    <t>LC</t>
  </si>
  <si>
    <t>LCA</t>
  </si>
  <si>
    <t>Saint Lucia</t>
  </si>
  <si>
    <t>662</t>
  </si>
  <si>
    <t>MF</t>
  </si>
  <si>
    <t>MAF</t>
  </si>
  <si>
    <t>Saint Martin (French part)</t>
  </si>
  <si>
    <t>663</t>
  </si>
  <si>
    <t>PM</t>
  </si>
  <si>
    <t>SPM</t>
  </si>
  <si>
    <t>Saint Pierre and Miquelon</t>
  </si>
  <si>
    <t>666</t>
  </si>
  <si>
    <t>VC</t>
  </si>
  <si>
    <t>VCT</t>
  </si>
  <si>
    <t>Saint Vincent and the Grenadines</t>
  </si>
  <si>
    <t>670</t>
  </si>
  <si>
    <t>WS</t>
  </si>
  <si>
    <t>WSM</t>
  </si>
  <si>
    <t>Samoa</t>
  </si>
  <si>
    <t>882</t>
  </si>
  <si>
    <t>SM</t>
  </si>
  <si>
    <t>SMR</t>
  </si>
  <si>
    <t>San Marino</t>
  </si>
  <si>
    <t>674</t>
  </si>
  <si>
    <t>ST</t>
  </si>
  <si>
    <t>STP</t>
  </si>
  <si>
    <t>Sao Tome and Principe</t>
  </si>
  <si>
    <t>678</t>
  </si>
  <si>
    <t>SA</t>
  </si>
  <si>
    <t>SAU</t>
  </si>
  <si>
    <t>Saudi Arabia</t>
  </si>
  <si>
    <t>682</t>
  </si>
  <si>
    <t>SN</t>
  </si>
  <si>
    <t>SEN</t>
  </si>
  <si>
    <t>Senegal</t>
  </si>
  <si>
    <t>686</t>
  </si>
  <si>
    <t>RS</t>
  </si>
  <si>
    <t>SRB</t>
  </si>
  <si>
    <t>Serbia</t>
  </si>
  <si>
    <t>688</t>
  </si>
  <si>
    <t>SC</t>
  </si>
  <si>
    <t>SYC</t>
  </si>
  <si>
    <t>Seychelles</t>
  </si>
  <si>
    <t>690</t>
  </si>
  <si>
    <t>SL</t>
  </si>
  <si>
    <t>SLE</t>
  </si>
  <si>
    <t>Sierra Leone</t>
  </si>
  <si>
    <t>694</t>
  </si>
  <si>
    <t>SG</t>
  </si>
  <si>
    <t>SGP</t>
  </si>
  <si>
    <t>Singapore</t>
  </si>
  <si>
    <t>702</t>
  </si>
  <si>
    <t>SX</t>
  </si>
  <si>
    <t>SXM</t>
  </si>
  <si>
    <t>Sint Maarten (Dutch part)</t>
  </si>
  <si>
    <t>534</t>
  </si>
  <si>
    <t>SK</t>
  </si>
  <si>
    <t>SVK</t>
  </si>
  <si>
    <t>Slovakia</t>
  </si>
  <si>
    <t>703</t>
  </si>
  <si>
    <t>SI</t>
  </si>
  <si>
    <t>SVN</t>
  </si>
  <si>
    <t>Slovenia</t>
  </si>
  <si>
    <t>705</t>
  </si>
  <si>
    <t>SB</t>
  </si>
  <si>
    <t>SLB</t>
  </si>
  <si>
    <t>Solomon Islands</t>
  </si>
  <si>
    <t>090</t>
  </si>
  <si>
    <t>SO</t>
  </si>
  <si>
    <t>SOM</t>
  </si>
  <si>
    <t>Somalia</t>
  </si>
  <si>
    <t>706</t>
  </si>
  <si>
    <t>ZA</t>
  </si>
  <si>
    <t>ZAF</t>
  </si>
  <si>
    <t>South Africa</t>
  </si>
  <si>
    <t>710</t>
  </si>
  <si>
    <t>GS</t>
  </si>
  <si>
    <t>SGS</t>
  </si>
  <si>
    <t>South Georgia and the South Sandwich Islands</t>
  </si>
  <si>
    <t>239</t>
  </si>
  <si>
    <t>KR</t>
  </si>
  <si>
    <t>KOR</t>
  </si>
  <si>
    <t>South Korea</t>
  </si>
  <si>
    <t>410</t>
  </si>
  <si>
    <t>XS</t>
  </si>
  <si>
    <t>XSO</t>
  </si>
  <si>
    <t>South Ossetia</t>
  </si>
  <si>
    <t>903</t>
  </si>
  <si>
    <t>SS</t>
  </si>
  <si>
    <t>SSD</t>
  </si>
  <si>
    <t>South Sudan</t>
  </si>
  <si>
    <t>728</t>
  </si>
  <si>
    <t>ES</t>
  </si>
  <si>
    <t>ESP</t>
  </si>
  <si>
    <t>Spain</t>
  </si>
  <si>
    <t>724</t>
  </si>
  <si>
    <t>LK</t>
  </si>
  <si>
    <t>LKA</t>
  </si>
  <si>
    <t>Sri Lanka</t>
  </si>
  <si>
    <t>144</t>
  </si>
  <si>
    <t>SD</t>
  </si>
  <si>
    <t>SDN</t>
  </si>
  <si>
    <t>Sudan</t>
  </si>
  <si>
    <t>729</t>
  </si>
  <si>
    <t>SR</t>
  </si>
  <si>
    <t>SUR</t>
  </si>
  <si>
    <t>Suriname</t>
  </si>
  <si>
    <t>740</t>
  </si>
  <si>
    <t>SJ</t>
  </si>
  <si>
    <t>SJM</t>
  </si>
  <si>
    <t>Svalbard and Jan Mayen</t>
  </si>
  <si>
    <t>744</t>
  </si>
  <si>
    <t>SE</t>
  </si>
  <si>
    <t>SWE</t>
  </si>
  <si>
    <t>Sweden</t>
  </si>
  <si>
    <t>752</t>
  </si>
  <si>
    <t>CH</t>
  </si>
  <si>
    <t>CHE</t>
  </si>
  <si>
    <t>Switzerland</t>
  </si>
  <si>
    <t>756</t>
  </si>
  <si>
    <t>SY</t>
  </si>
  <si>
    <t>SYR</t>
  </si>
  <si>
    <t>Syrian Arab Republic</t>
  </si>
  <si>
    <t>760</t>
  </si>
  <si>
    <t>TW</t>
  </si>
  <si>
    <t>TWN</t>
  </si>
  <si>
    <t>Taiwan</t>
  </si>
  <si>
    <t>158</t>
  </si>
  <si>
    <t>TJ</t>
  </si>
  <si>
    <t>TJK</t>
  </si>
  <si>
    <t>Tajikistan</t>
  </si>
  <si>
    <t>762</t>
  </si>
  <si>
    <t>TZ</t>
  </si>
  <si>
    <t>TZA</t>
  </si>
  <si>
    <t>Tanzania</t>
  </si>
  <si>
    <t>834</t>
  </si>
  <si>
    <t>TH</t>
  </si>
  <si>
    <t>THA</t>
  </si>
  <si>
    <t>Thailand</t>
  </si>
  <si>
    <t>764</t>
  </si>
  <si>
    <t>TL</t>
  </si>
  <si>
    <t>TLS</t>
  </si>
  <si>
    <t>Timor-Leste</t>
  </si>
  <si>
    <t>626</t>
  </si>
  <si>
    <t>TG</t>
  </si>
  <si>
    <t>TGO</t>
  </si>
  <si>
    <t>Togo</t>
  </si>
  <si>
    <t>768</t>
  </si>
  <si>
    <t>TK</t>
  </si>
  <si>
    <t>TKL</t>
  </si>
  <si>
    <t>Tokelau</t>
  </si>
  <si>
    <t>772</t>
  </si>
  <si>
    <t>TO</t>
  </si>
  <si>
    <t>TON</t>
  </si>
  <si>
    <t>Tonga</t>
  </si>
  <si>
    <t>776</t>
  </si>
  <si>
    <t>XT</t>
  </si>
  <si>
    <t>XTR</t>
  </si>
  <si>
    <t>Transnistria</t>
  </si>
  <si>
    <t>904</t>
  </si>
  <si>
    <t>TT</t>
  </si>
  <si>
    <t>TTO</t>
  </si>
  <si>
    <t>Trinidad and Tobago</t>
  </si>
  <si>
    <t>780</t>
  </si>
  <si>
    <t>TN</t>
  </si>
  <si>
    <t>TUN</t>
  </si>
  <si>
    <t>Tunisia</t>
  </si>
  <si>
    <t>788</t>
  </si>
  <si>
    <t>TR</t>
  </si>
  <si>
    <t>TUR</t>
  </si>
  <si>
    <t>Turkey</t>
  </si>
  <si>
    <t>792</t>
  </si>
  <si>
    <t>TM</t>
  </si>
  <si>
    <t>TKM</t>
  </si>
  <si>
    <t>Turkmenistan</t>
  </si>
  <si>
    <t>795</t>
  </si>
  <si>
    <t>TC</t>
  </si>
  <si>
    <t>TCA</t>
  </si>
  <si>
    <t>Turks and Caicos Islands</t>
  </si>
  <si>
    <t>796</t>
  </si>
  <si>
    <t>TV</t>
  </si>
  <si>
    <t>TUV</t>
  </si>
  <si>
    <t>Tuvalu</t>
  </si>
  <si>
    <t>798</t>
  </si>
  <si>
    <t>UG</t>
  </si>
  <si>
    <t>UGA</t>
  </si>
  <si>
    <t>Uganda</t>
  </si>
  <si>
    <t>800</t>
  </si>
  <si>
    <t>UA</t>
  </si>
  <si>
    <t>UKR</t>
  </si>
  <si>
    <t>Ukraine</t>
  </si>
  <si>
    <t>804</t>
  </si>
  <si>
    <t>AE</t>
  </si>
  <si>
    <t>ARE</t>
  </si>
  <si>
    <t>United Arab Emirates</t>
  </si>
  <si>
    <t>784</t>
  </si>
  <si>
    <t>GB</t>
  </si>
  <si>
    <t>GBR</t>
  </si>
  <si>
    <t>United Kingdom</t>
  </si>
  <si>
    <t>826</t>
  </si>
  <si>
    <t>US</t>
  </si>
  <si>
    <t>USA</t>
  </si>
  <si>
    <t>United States</t>
  </si>
  <si>
    <t>840</t>
  </si>
  <si>
    <t>UM</t>
  </si>
  <si>
    <t>UMI</t>
  </si>
  <si>
    <t>United States Minor Outlying Islands</t>
  </si>
  <si>
    <t>581</t>
  </si>
  <si>
    <t>UY</t>
  </si>
  <si>
    <t>URY</t>
  </si>
  <si>
    <t>Uruguay</t>
  </si>
  <si>
    <t>858</t>
  </si>
  <si>
    <t>UZ</t>
  </si>
  <si>
    <t>UZB</t>
  </si>
  <si>
    <t>Uzbekistan</t>
  </si>
  <si>
    <t>860</t>
  </si>
  <si>
    <t>VU</t>
  </si>
  <si>
    <t>VUT</t>
  </si>
  <si>
    <t>Vanuatu</t>
  </si>
  <si>
    <t>548</t>
  </si>
  <si>
    <t>VE</t>
  </si>
  <si>
    <t>VEN</t>
  </si>
  <si>
    <t>Venezuela</t>
  </si>
  <si>
    <t>862</t>
  </si>
  <si>
    <t>VN</t>
  </si>
  <si>
    <t>VNM</t>
  </si>
  <si>
    <t>Vietnam</t>
  </si>
  <si>
    <t>704</t>
  </si>
  <si>
    <t>VG</t>
  </si>
  <si>
    <t>VGB</t>
  </si>
  <si>
    <t>Virgin Islands, British</t>
  </si>
  <si>
    <t>092</t>
  </si>
  <si>
    <t>VI</t>
  </si>
  <si>
    <t>VIR</t>
  </si>
  <si>
    <t>Virgin Islands, U.S.</t>
  </si>
  <si>
    <t>850</t>
  </si>
  <si>
    <t>WF</t>
  </si>
  <si>
    <t>WLF</t>
  </si>
  <si>
    <t>Wallis and Futuna</t>
  </si>
  <si>
    <t>876</t>
  </si>
  <si>
    <t>EH</t>
  </si>
  <si>
    <t>ESH</t>
  </si>
  <si>
    <t>Western Sahara</t>
  </si>
  <si>
    <t>732</t>
  </si>
  <si>
    <t>YE</t>
  </si>
  <si>
    <t>YEM</t>
  </si>
  <si>
    <t>Yemen</t>
  </si>
  <si>
    <t>887</t>
  </si>
  <si>
    <t>ZM</t>
  </si>
  <si>
    <t>ZMB</t>
  </si>
  <si>
    <t>Zambia</t>
  </si>
  <si>
    <t>894</t>
  </si>
  <si>
    <t>ZW</t>
  </si>
  <si>
    <t>ZWE</t>
  </si>
  <si>
    <t>Zimbabwe</t>
  </si>
  <si>
    <t>716</t>
  </si>
  <si>
    <t>AX</t>
  </si>
  <si>
    <t>ALA</t>
  </si>
  <si>
    <t>Åland Islands</t>
  </si>
  <si>
    <t>248</t>
  </si>
  <si>
    <t>Data · Lists</t>
  </si>
  <si>
    <t>Binary flags from official lists. 1 = listed. Update from the Source Register.</t>
  </si>
  <si>
    <t>Populate with the sanctions regime that is legally binding on YOUR firm. This column drives an absolute prohibition.</t>
  </si>
  <si>
    <t>FATF blacklist</t>
  </si>
  <si>
    <t>UN sanctions</t>
  </si>
  <si>
    <t>Home-jurisdiction sanctions</t>
  </si>
  <si>
    <t>Internal blacklist</t>
  </si>
  <si>
    <t>FATF greylist</t>
  </si>
  <si>
    <t>EU high-risk 3rd ctry</t>
  </si>
  <si>
    <t>EU sanctions</t>
  </si>
  <si>
    <t>UK sanctions</t>
  </si>
  <si>
    <t>US OFAC</t>
  </si>
  <si>
    <t>Canada sanctions</t>
  </si>
  <si>
    <t>Offshore</t>
  </si>
  <si>
    <t>EU tax Annex I</t>
  </si>
  <si>
    <t>EU tax Annex II</t>
  </si>
  <si>
    <t>Data · Indices</t>
  </si>
  <si>
    <t>Raw published values. Blank means the publisher does not cover that jurisdiction: leave it blank.</t>
  </si>
  <si>
    <t>Financial Secrecy Index</t>
  </si>
  <si>
    <t>Corruption Perceptions Index</t>
  </si>
  <si>
    <t>Global Terrorism Index</t>
  </si>
  <si>
    <t>WGI Political Stability</t>
  </si>
  <si>
    <t>Config</t>
  </si>
  <si>
    <t>Single source of truth. Every formula in this workbook reads from here.</t>
  </si>
  <si>
    <t>INDICATOR WEIGHTS   (must total 100)</t>
  </si>
  <si>
    <t>Indicator</t>
  </si>
  <si>
    <t>Weight %</t>
  </si>
  <si>
    <t>Rationale</t>
  </si>
  <si>
    <t>Most ML/TF-specific composite; embeds FATF effectiveness data.</t>
  </si>
  <si>
    <t>Secrecy is the sharper laundering driver than perceived corruption.</t>
  </si>
  <si>
    <t>Reduced: partially embedded within Basel.</t>
  </si>
  <si>
    <t>Least overlap with Basel; carries the TF dimension.</t>
  </si>
  <si>
    <t>Set all five to 20 to reproduce an unweighted model.</t>
  </si>
  <si>
    <t>INDICATOR THRESHOLDS   (raw value → risk category)</t>
  </si>
  <si>
    <t>Cut 1</t>
  </si>
  <si>
    <t>Cut 2</t>
  </si>
  <si>
    <t>Reading</t>
  </si>
  <si>
    <t>0-10, higher = riskier.  ≤3.99 Low · ≤5.99 Medium · else High</t>
  </si>
  <si>
    <t>0-100, higher = more secretive.  ≤58 Low · ≤68 Medium · else High</t>
  </si>
  <si>
    <t>0-100, higher = cleaner.  ≤39 High · ≤59 Medium · else Low</t>
  </si>
  <si>
    <t>0-10, higher = riskier.  ≤2 Low · ≤4 Medium · else High</t>
  </si>
  <si>
    <t>0-100, higher = more stable.  &lt;60 High · &lt;76 Medium · else Low</t>
  </si>
  <si>
    <t>FSI and WGI cuts are the 33rd/67th percentiles of the current published distribution. WGI moved to an absolute 0-100 scale in the 2025 revision; pre-2025 percentile thresholds are not transferable.</t>
  </si>
  <si>
    <t>AGGREGATION BANDS AND CONTROLS</t>
  </si>
  <si>
    <t>Equal thirds of the 1-3 scale. Stated as a fraction, not a rounded decimal, so no jurisdiction lands on an ambiguous edge.</t>
  </si>
  <si>
    <t>Weighted mean ≥ this value rates High.</t>
  </si>
  <si>
    <t>Minimum data coverage</t>
  </si>
  <si>
    <t>If available weight falls below this share of total weight, the jurisdiction routes to Manual Review instead of receiving a score.</t>
  </si>
  <si>
    <t>Offshore floor</t>
  </si>
  <si>
    <t>An offshore designation cannot rate below Medium. It does not override.</t>
  </si>
  <si>
    <t>RATINGS AND REQUIRED MEASURES</t>
  </si>
  <si>
    <t>Rating</t>
  </si>
  <si>
    <t>Level</t>
  </si>
  <si>
    <t>Simplified measures where permitted, subject to Compliance confirmation.</t>
  </si>
  <si>
    <t>Standard CDD with awareness of contextual factors.</t>
  </si>
  <si>
    <t>EDD, enhanced ongoing monitoring, management approval to onboard or continue.</t>
  </si>
  <si>
    <t>Prohibited. No onboarding or activity except where required by law and with prior written Board approval on Compliance recommendation.</t>
  </si>
  <si>
    <t>No automatic rating. Compliance must determine and document the rating.</t>
  </si>
  <si>
    <t>Source Register</t>
  </si>
  <si>
    <t>What the numbers are, where they came from, and when they were current.</t>
  </si>
  <si>
    <t>#</t>
  </si>
  <si>
    <t>Source</t>
  </si>
  <si>
    <t>Publisher</t>
  </si>
  <si>
    <t>Used for</t>
  </si>
  <si>
    <t>Edition / vintage</t>
  </si>
  <si>
    <t>As-of date</t>
  </si>
  <si>
    <t>Update cycle</t>
  </si>
  <si>
    <t>Next review due</t>
  </si>
  <si>
    <t>Reference</t>
  </si>
  <si>
    <t>FATF lists (black &amp; grey)</t>
  </si>
  <si>
    <t>Financial Action Task Force</t>
  </si>
  <si>
    <t>Blacklist / Auto-High</t>
  </si>
  <si>
    <t>Plenary of 19 Jun 2026</t>
  </si>
  <si>
    <t>19.06.2026</t>
  </si>
  <si>
    <t>~3 plenaries a year (Feb/Jun/Oct)</t>
  </si>
  <si>
    <t>Oct 2026</t>
  </si>
  <si>
    <t>EU high-risk third countries</t>
  </si>
  <si>
    <t>European Commission</t>
  </si>
  <si>
    <t>Auto-High</t>
  </si>
  <si>
    <t>Del. Reg. (EU) 2026/46 &amp; 2026/83</t>
  </si>
  <si>
    <t>29.01.2026</t>
  </si>
  <si>
    <t>Ad hoc, follows FATF with a lag</t>
  </si>
  <si>
    <t>On next delegated act</t>
  </si>
  <si>
    <t>finance.ec.europa.eu</t>
  </si>
  <si>
    <t>UN Security Council sanctions</t>
  </si>
  <si>
    <t>United Nations</t>
  </si>
  <si>
    <t>Consolidated list</t>
  </si>
  <si>
    <t>20.07.2026</t>
  </si>
  <si>
    <t>Continuous</t>
  </si>
  <si>
    <t>Quarterly</t>
  </si>
  <si>
    <t>un.org/securitycouncil/sanctions</t>
  </si>
  <si>
    <t>Canada sanctions (SEMA / Magnitsky)</t>
  </si>
  <si>
    <t>Government of Canada</t>
  </si>
  <si>
    <t>Current regimes</t>
  </si>
  <si>
    <t>international.gc.ca</t>
  </si>
  <si>
    <t>Council of the EU</t>
  </si>
  <si>
    <t>EU Sanctions Map</t>
  </si>
  <si>
    <t>sanctionsmap.eu</t>
  </si>
  <si>
    <t>OFSI / HM Treasury</t>
  </si>
  <si>
    <t>Current UK regimes</t>
  </si>
  <si>
    <t>US sanctions (OFAC)</t>
  </si>
  <si>
    <t>US Treasury OFAC</t>
  </si>
  <si>
    <t>Active programs</t>
  </si>
  <si>
    <t>ofac.treasury.gov</t>
  </si>
  <si>
    <t>Offshore financial centres</t>
  </si>
  <si>
    <t>Eurostat</t>
  </si>
  <si>
    <t>BoP Vademecum app. 7</t>
  </si>
  <si>
    <t>Infrequent</t>
  </si>
  <si>
    <t>Annual</t>
  </si>
  <si>
    <t>EU list of non-cooperative tax jurisdictions</t>
  </si>
  <si>
    <t>Context (Annex I / II)</t>
  </si>
  <si>
    <t>Council conclusions</t>
  </si>
  <si>
    <t>17.02.2026</t>
  </si>
  <si>
    <t>Twice a year (Feb / Oct)</t>
  </si>
  <si>
    <t>consilium.europa.eu</t>
  </si>
  <si>
    <t>Basel Institute on Governance</t>
  </si>
  <si>
    <t>14th Public Edition 2025</t>
  </si>
  <si>
    <t>2025</t>
  </si>
  <si>
    <t>On 2026 edition</t>
  </si>
  <si>
    <t>baselgovernance.org</t>
  </si>
  <si>
    <t>Tax Justice Network</t>
  </si>
  <si>
    <t>FSI 2026</t>
  </si>
  <si>
    <t>23.06.2026</t>
  </si>
  <si>
    <t>Biennial</t>
  </si>
  <si>
    <t>2028 edition</t>
  </si>
  <si>
    <t>Transparency International</t>
  </si>
  <si>
    <t>CPI 2025</t>
  </si>
  <si>
    <t>Feb 2026</t>
  </si>
  <si>
    <t>Feb 2027</t>
  </si>
  <si>
    <t>transparency.org/cpi</t>
  </si>
  <si>
    <t>Institute for Economics &amp; Peace</t>
  </si>
  <si>
    <t>GTI 2026</t>
  </si>
  <si>
    <t>2026</t>
  </si>
  <si>
    <t>2027 edition</t>
  </si>
  <si>
    <t>visionofhumanity.org</t>
  </si>
  <si>
    <t>World Bank</t>
  </si>
  <si>
    <t>2025 revision, data year 2024</t>
  </si>
  <si>
    <t>2024</t>
  </si>
  <si>
    <t>On next release</t>
  </si>
  <si>
    <t>Your Compliance function</t>
  </si>
  <si>
    <t>Firm-specific</t>
  </si>
  <si>
    <t>As determined internally</t>
  </si>
  <si>
    <t>Populate column F of Data · Lists</t>
  </si>
  <si>
    <t>Change Log</t>
  </si>
  <si>
    <t>Every change to data, thresholds or logic belongs here.</t>
  </si>
  <si>
    <t>Version</t>
  </si>
  <si>
    <t>Date</t>
  </si>
  <si>
    <t>Author</t>
  </si>
  <si>
    <t>Type of change</t>
  </si>
  <si>
    <t>What changed and why</t>
  </si>
  <si>
    <t>Approved by</t>
  </si>
  <si>
    <t>1.0</t>
  </si>
  <si>
    <t>20 July 2026</t>
  </si>
  <si>
    <t>Northhold Advisory</t>
  </si>
  <si>
    <t>Initial issue</t>
  </si>
  <si>
    <t>Baseline model. Weighted aggregation (Basel 40 / FSI 20 / CPI 15 / GTI 15 / WGI 10) with renormalisation over available indicators; equal-thirds bands stated as fractions; weight-based coverage gate at 50%; offshore treated as a floor rather than a scoring input. WGI recalibrated to the 2025 absolute 0-100 scale.</t>
  </si>
  <si>
    <t>Methodology</t>
  </si>
  <si>
    <t>Summary only. The Methodology &amp; User Guide is the controlling document.</t>
  </si>
  <si>
    <t>Purpose</t>
  </si>
  <si>
    <t>This matrix classifies jurisdictions for AML/CFT purposes as Low, Medium or High Risk, Blacklist, or Manual Review. It is one input to customer and transaction risk assessment. It does not replace sanctions screening, PEP checks or professional judgement.</t>
  </si>
  <si>
    <t>Order of application</t>
  </si>
  <si>
    <t>Risk classification is strictly hierarchical. Once a condition is met at a higher tier, no lower-tier logic runs and the rating is final.</t>
  </si>
  <si>
    <t>FATF blacklist (Call for Action) · UN Security Council sanctions · sanctions of your own home jurisdiction · internal blacklist. No scoring is performed. The home-jurisdiction column ships empty: populate it with the regime that is legally binding on your firm. A template cannot assume whose law binds you.</t>
  </si>
  <si>
    <t>FATF greylist (Increased Monitoring) · EU high-risk third countries · EU, UK, US (OFAC) and Canadian territory-level sanctions. These are treated as strong risk signals rather than absolute prohibitions, because outside their own perimeter they bind conduct indirectly. Index scoring is bypassed.</t>
  </si>
  <si>
    <t>Jurisdiction-level sanctions: definition</t>
  </si>
  <si>
    <t>Each indicator is converted to a category (Low 1 / Medium 2 / High 3) using the thresholds in Config, then combined as a weighted mean. Weights are renormalised over the indicators actually available, so a missing publisher does not distort the result. Bands are equal thirds of the 1-3 scale, expressed as the fractions 5/3 and 7/3 rather than rounded decimals, so no jurisdiction can land on an ambiguous edge.</t>
  </si>
  <si>
    <t>Why these weights</t>
  </si>
  <si>
    <t>Basel AML Index carries the largest weight because it is the only directly ML/TF-specific composite and incorporates FATF effectiveness data. CPI and Political Stability are deliberately down-weighted because Basel already embeds both: without that adjustment, corruption would be counted twice and the model would only appear balanced. This overlap is a known and priced-in limitation, not an oversight.</t>
  </si>
  <si>
    <t>Data sufficiency</t>
  </si>
  <si>
    <t>Offshore designation</t>
  </si>
  <si>
    <t>Override and rationale</t>
  </si>
  <si>
    <t>Compliance may override any automatic rating. An override without a written rationale is treated as an exception: the Dashboard counts them and that count must be zero before the file is relied upon as evidence.</t>
  </si>
  <si>
    <t>Review cycle</t>
  </si>
  <si>
    <t>Known limitations</t>
  </si>
  <si>
    <t>Index publishers cover different sets of jurisdictions, so coverage is uneven and is reported per row rather than hidden. Vintages differ between indices and are recorded in the Source Register. Composite indices lag real-world events. Non-ISO territories use codes from the ISO-reserved user-assignable range and are marked accordingly.</t>
  </si>
  <si>
    <t>A working AML/CFT country-risk model - methodology, engine and evidence in one file.</t>
  </si>
  <si>
    <t>•   It does not stay current on its own. Lists move - FATF plenaries roughly three times a year, EU and OFAC continuously. An un-refreshed matrix is a liability, not a control.</t>
  </si>
  <si>
    <r>
      <rPr>
        <b/>
        <sz val="10"/>
        <color rgb="FF333333"/>
        <rFont val="Calibri"/>
        <family val="2"/>
      </rPr>
      <t>PROVE</t>
    </r>
    <r>
      <rPr>
        <sz val="10"/>
        <color rgb="FF333333"/>
        <rFont val="Calibri"/>
        <family val="2"/>
      </rPr>
      <t xml:space="preserve">   
Source Register - every source with its as-of date and review cycle.   
Change Log - what changed, when, why and who approved it.   
Methodology - the written model.</t>
    </r>
  </si>
  <si>
    <r>
      <rPr>
        <b/>
        <sz val="10"/>
        <color rgb="FF333333"/>
        <rFont val="Calibri"/>
        <family val="2"/>
      </rPr>
      <t>FEED</t>
    </r>
    <r>
      <rPr>
        <sz val="10"/>
        <color rgb="FF333333"/>
        <rFont val="Calibri"/>
        <family val="2"/>
      </rPr>
      <t xml:space="preserve">   
Data · Lists - sanctions and list flags.   
Data · Indices - raw index values.   
Config - every threshold, weight and band. Nothing is hard-coded in a formula.</t>
    </r>
  </si>
  <si>
    <r>
      <rPr>
        <b/>
        <sz val="10"/>
        <color rgb="FF333333"/>
        <rFont val="Calibri"/>
        <family val="2"/>
      </rPr>
      <t>USE</t>
    </r>
    <r>
      <rPr>
        <sz val="10"/>
        <color rgb="FF333333"/>
        <rFont val="Calibri"/>
        <family val="2"/>
      </rPr>
      <t xml:space="preserve">   
Lookup - search a single jurisdiction and read its rating, the rule that produced it, and the measures it requires.   
Dashboard - portfolio view.   
Matrix - the full table.</t>
    </r>
  </si>
  <si>
    <t>“Why” names the rule that produced the rating. Where it reads “Manual Review” the model is declining to rate the jurisdiction on the evidence available, and a documented human decision is required - that is intended behaviour, not a gap.</t>
  </si>
  <si>
    <t>Routed to Manual Review by design - never defaulted to Low.</t>
  </si>
  <si>
    <t>Your own restricted list. Firm-specific - ships empty by design.</t>
  </si>
  <si>
    <t>fatf-gafi.org - Black and grey lists</t>
  </si>
  <si>
    <t>gov.uk - UK sanctions regimes</t>
  </si>
  <si>
    <t>ec.europa.eu/eurostat - Statistics Explained</t>
  </si>
  <si>
    <t>Index - weight 40%</t>
  </si>
  <si>
    <t>Financial Secrecy Index - Secrecy Score</t>
  </si>
  <si>
    <t>Index - weight 20%</t>
  </si>
  <si>
    <t>fsi.taxjustice.net - use Secrecy Score, not FSI rank</t>
  </si>
  <si>
    <t>Index - weight 15%</t>
  </si>
  <si>
    <t>WGI - Political Stability</t>
  </si>
  <si>
    <t>Index - weight 10%</t>
  </si>
  <si>
    <t>worldbank.org - absolute 0-100 scale; percentile rank retired in 2025</t>
  </si>
  <si>
    <t>-</t>
  </si>
  <si>
    <t>Band cut - Low / Medium</t>
  </si>
  <si>
    <t>Band cut - Medium / High</t>
  </si>
  <si>
    <t>This sheet is a summary. The controlling document is Northhold_JRM_Methodology_Guide_v1.0.docx, issued with this workbook. Where the two differ, the guide governs - and the difference is itself a defect to be fixed, not a discrepancy to be lived with. Keep the version numbers of the two files aligned; two descriptions of one model drifting apart is the most common way a documented control quietly stops being documented.</t>
  </si>
  <si>
    <t>Tier 1 - Blacklist (absolute)</t>
  </si>
  <si>
    <t>Tier 2 - Automatic High Risk</t>
  </si>
  <si>
    <t>A sanctions flag is set only where measures restrict the territory as such - a comprehensive embargo or broad sectoral measures against the economy. Regimes that merely list named persons or entities located in a country do not set the flag; if they did, most of the world would be flagged and the signal would carry no information.</t>
  </si>
  <si>
    <t>Tier 3 - Weighted index model</t>
  </si>
  <si>
    <t>If no indicator is available, the jurisdiction is classified Manual Review - never Low by default. If indicators exist but their combined weight falls below the minimum coverage set in Config, the jurisdiction also routes to Manual Review: a rating built on two light indicators is not evidence. Where exactly one indicator is available, the resulting category is raised one level, so thin data cannot understate risk.</t>
  </si>
  <si>
    <t>An offshore centre cannot rate below Medium. It is a floor, not an override, and it is not added into the score - the Financial Secrecy Index already measures secrecy directly, and adding an offshore point on top would double-count it.</t>
  </si>
  <si>
    <t>Refresh whenever a source changes - FATF plenaries roughly three times a year, EU/UK/OFAC continuously - and review the methodology at least annually. Record every change in the Change Log with its approver.</t>
  </si>
  <si>
    <t>Version 1.0   ·   Effective 21 July 2026   ·   255 jurisdictions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</si>
</sst>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b/>
      <sz val="10"/>
      <color rgb="FFB08D2E"/>
      <name val="Calibri"/>
      <family val="2"/>
    </font>
    <font>
      <b/>
      <sz val="24"/>
      <color rgb="FF0C1B2A"/>
      <name val="Georgia"/>
      <family val="1"/>
    </font>
    <font>
      <sz val="9"/>
      <color rgb="FF6B7280"/>
      <name val="Calibri"/>
      <family val="2"/>
    </font>
    <font>
      <b/>
      <sz val="13"/>
      <color rgb="FF0C1B2A"/>
      <name val="Georgia"/>
      <family val="1"/>
    </font>
    <font>
      <sz val="10"/>
      <color rgb="FF333333"/>
      <name val="Calibri"/>
      <family val="2"/>
    </font>
    <font>
      <b/>
      <sz val="9"/>
      <color rgb="FFB08D2E"/>
      <name val="Calibri"/>
      <family val="2"/>
    </font>
    <font>
      <b/>
      <sz val="20"/>
      <color rgb="FF0C1B2A"/>
      <name val="Georgia"/>
      <family val="1"/>
    </font>
    <font>
      <b/>
      <sz val="11"/>
      <color rgb="FF1F4E6B"/>
      <name val="Calibri"/>
      <family val="2"/>
    </font>
    <font>
      <b/>
      <sz val="10"/>
      <color rgb="FFFFFFFF"/>
      <name val="Calibri"/>
      <family val="2"/>
    </font>
    <font>
      <b/>
      <sz val="10"/>
      <color rgb="FF0C1B2A"/>
      <name val="Calibri"/>
      <family val="2"/>
    </font>
    <font>
      <sz val="10"/>
      <color rgb="FF333333"/>
      <name val="Consolas"/>
      <family val="2"/>
    </font>
    <font>
      <b/>
      <sz val="10"/>
      <name val="Calibri"/>
      <family val="2"/>
    </font>
    <font>
      <b/>
      <sz val="16"/>
      <color rgb="FF0C1B2A"/>
      <name val="Georgia"/>
      <family val="1"/>
    </font>
    <font>
      <b/>
      <sz val="10"/>
      <color rgb="FF333333"/>
      <name val="Calibri"/>
      <family val="2"/>
    </font>
    <font>
      <sz val="11"/>
      <color theme="3" tint="-0.249977111117893"/>
      <name val="Calibri"/>
      <family val="2"/>
    </font>
    <font>
      <b/>
      <sz val="11"/>
      <color rgb="FF0C1B2A"/>
      <name val="Georgia"/>
      <family val="1"/>
    </font>
    <font>
      <b/>
      <sz val="11"/>
      <color theme="3" tint="-0.249977111117893"/>
      <name val="Calibri"/>
      <family val="2"/>
    </font>
    <font>
      <b/>
      <sz val="11"/>
      <color rgb="FFB08D2E"/>
      <name val="Calibri"/>
      <family val="2"/>
    </font>
    <font>
      <b/>
      <sz val="9.5"/>
      <color theme="3" tint="-0.249977111117893"/>
      <name val="Calibri"/>
      <family val="2"/>
    </font>
  </fonts>
  <fills count="12">
    <fill>
      <patternFill patternType="none"/>
    </fill>
    <fill>
      <patternFill patternType="gray125"/>
    </fill>
    <fill>
      <patternFill patternType="solid">
        <fgColor rgb="FFEEF2F6"/>
      </patternFill>
    </fill>
    <fill>
      <patternFill patternType="solid">
        <fgColor rgb="FF1F4E6B"/>
      </patternFill>
    </fill>
    <fill>
      <patternFill patternType="solid">
        <fgColor rgb="FF0C1B2A"/>
      </patternFill>
    </fill>
    <fill>
      <patternFill patternType="solid">
        <fgColor rgb="FFF5F7F9"/>
      </patternFill>
    </fill>
    <fill>
      <patternFill patternType="solid">
        <fgColor rgb="FFFFFFFF"/>
      </patternFill>
    </fill>
    <fill>
      <patternFill patternType="solid">
        <fgColor rgb="FF8B1E1E"/>
      </patternFill>
    </fill>
    <fill>
      <patternFill patternType="solid">
        <fgColor rgb="FFC0562B"/>
      </patternFill>
    </fill>
    <fill>
      <patternFill patternType="solid">
        <fgColor rgb="FFC08B2E"/>
      </patternFill>
    </fill>
    <fill>
      <patternFill patternType="solid">
        <fgColor rgb="FF2E7D5B"/>
      </patternFill>
    </fill>
    <fill>
      <patternFill patternType="solid">
        <fgColor rgb="FF5A6672"/>
      </patternFill>
    </fill>
  </fills>
  <borders count="3">
    <border>
      <left/>
      <right/>
      <top/>
      <bottom/>
      <diagonal/>
    </border>
    <border>
      <left style="thin">
        <color rgb="FFD5DBE1"/>
      </left>
      <right style="thin">
        <color rgb="FFD5DBE1"/>
      </right>
      <top style="thin">
        <color rgb="FFD5DBE1"/>
      </top>
      <bottom style="thin">
        <color rgb="FFD5DBE1"/>
      </bottom>
      <diagonal/>
    </border>
    <border>
      <left style="medium">
        <color rgb="FFB08D2E"/>
      </left>
      <right style="thin">
        <color rgb="FFD5DBE1"/>
      </right>
      <top style="thin">
        <color rgb="FFD5DBE1"/>
      </top>
      <bottom style="thin">
        <color rgb="FFD5DBE1"/>
      </bottom>
      <diagonal/>
    </border>
  </borders>
  <cellStyleXfs count="1">
    <xf numFmtId="0" fontId="0" fillId="0" borderId="0"/>
  </cellStyleXfs>
  <cellXfs count="5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vertical="top" wrapText="1"/>
    </xf>
    <xf numFmtId="0" fontId="6" fillId="0" borderId="0" xfId="0" applyFont="1"/>
    <xf numFmtId="0" fontId="7" fillId="0" borderId="0" xfId="0" applyFont="1"/>
    <xf numFmtId="0" fontId="8" fillId="0" borderId="0" xfId="0" applyFont="1"/>
    <xf numFmtId="0" fontId="13" fillId="6" borderId="2" xfId="0" applyFont="1" applyFill="1" applyBorder="1"/>
    <xf numFmtId="0" fontId="3" fillId="0" borderId="0" xfId="0" applyFont="1" applyAlignment="1">
      <alignment vertical="top" wrapText="1"/>
    </xf>
    <xf numFmtId="0" fontId="0" fillId="0" borderId="0" xfId="0" applyAlignment="1">
      <alignment horizontal="center" vertical="center"/>
    </xf>
    <xf numFmtId="164" fontId="0" fillId="0" borderId="0" xfId="0" applyNumberFormat="1" applyAlignment="1">
      <alignment horizontal="center" vertical="center"/>
    </xf>
    <xf numFmtId="0" fontId="5" fillId="0" borderId="0" xfId="0" applyFo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9" fontId="0" fillId="0" borderId="0" xfId="0" applyNumberFormat="1" applyAlignment="1">
      <alignment horizontal="center" vertical="center"/>
    </xf>
    <xf numFmtId="2" fontId="0" fillId="0" borderId="0" xfId="0" applyNumberFormat="1" applyAlignment="1">
      <alignment horizontal="center" vertical="center"/>
    </xf>
    <xf numFmtId="0" fontId="11" fillId="5" borderId="0" xfId="0" applyFont="1" applyFill="1" applyAlignment="1">
      <alignment horizontal="center" vertical="center"/>
    </xf>
    <xf numFmtId="0" fontId="12" fillId="5" borderId="0" xfId="0" applyFont="1" applyFill="1" applyAlignment="1">
      <alignment horizontal="center" vertical="center"/>
    </xf>
    <xf numFmtId="0" fontId="0" fillId="5" borderId="0" xfId="0" applyFill="1" applyAlignment="1">
      <alignment horizontal="center" vertical="center"/>
    </xf>
    <xf numFmtId="9" fontId="0" fillId="5" borderId="0" xfId="0" applyNumberFormat="1" applyFill="1" applyAlignment="1">
      <alignment horizontal="center" vertical="center"/>
    </xf>
    <xf numFmtId="2" fontId="0" fillId="5" borderId="0" xfId="0" applyNumberFormat="1" applyFill="1" applyAlignment="1">
      <alignment horizontal="center" vertical="center"/>
    </xf>
    <xf numFmtId="0" fontId="8" fillId="2" borderId="0" xfId="0" applyFont="1" applyFill="1"/>
    <xf numFmtId="0" fontId="0" fillId="2" borderId="0" xfId="0" applyFill="1"/>
    <xf numFmtId="0" fontId="15" fillId="0" borderId="0" xfId="0" applyFont="1"/>
    <xf numFmtId="0" fontId="5" fillId="0" borderId="0" xfId="0" applyFont="1" applyAlignment="1">
      <alignment vertical="center" wrapText="1"/>
    </xf>
    <xf numFmtId="0" fontId="16" fillId="0" borderId="0" xfId="0" applyFont="1" applyAlignment="1">
      <alignment vertical="center" wrapText="1"/>
    </xf>
    <xf numFmtId="0" fontId="8" fillId="0" borderId="0" xfId="0" applyFont="1" applyAlignment="1">
      <alignment vertical="center"/>
    </xf>
    <xf numFmtId="0" fontId="3" fillId="0" borderId="0" xfId="0" applyFont="1" applyAlignment="1">
      <alignment vertical="center"/>
    </xf>
    <xf numFmtId="0" fontId="3" fillId="0" borderId="0" xfId="0" applyFont="1" applyAlignment="1">
      <alignment vertical="center" wrapText="1"/>
    </xf>
    <xf numFmtId="0" fontId="17" fillId="0" borderId="0" xfId="0" applyFont="1" applyAlignment="1">
      <alignment vertical="center"/>
    </xf>
    <xf numFmtId="0" fontId="18" fillId="0" borderId="0" xfId="0" applyFont="1" applyAlignment="1">
      <alignment vertical="center"/>
    </xf>
    <xf numFmtId="0" fontId="9" fillId="4" borderId="1" xfId="0" applyFont="1" applyFill="1" applyBorder="1" applyAlignment="1">
      <alignment horizontal="center" vertical="center" wrapText="1"/>
    </xf>
    <xf numFmtId="0" fontId="5" fillId="0" borderId="0" xfId="0" applyFont="1" applyAlignment="1">
      <alignment vertical="center"/>
    </xf>
    <xf numFmtId="0" fontId="0" fillId="0" borderId="0" xfId="0" applyAlignment="1">
      <alignment vertical="center"/>
    </xf>
    <xf numFmtId="0" fontId="5" fillId="5" borderId="0" xfId="0" applyFont="1" applyFill="1" applyAlignment="1">
      <alignment vertical="center"/>
    </xf>
    <xf numFmtId="0" fontId="3" fillId="5" borderId="0" xfId="0" applyFont="1" applyFill="1" applyAlignment="1">
      <alignment vertical="center"/>
    </xf>
    <xf numFmtId="0" fontId="0" fillId="5" borderId="0" xfId="0" applyFill="1" applyAlignment="1">
      <alignment vertical="center"/>
    </xf>
    <xf numFmtId="0" fontId="5" fillId="0" borderId="0" xfId="0" applyFont="1" applyAlignment="1">
      <alignment horizontal="center" vertical="center"/>
    </xf>
    <xf numFmtId="0" fontId="5" fillId="5" borderId="0" xfId="0" applyFont="1" applyFill="1" applyAlignment="1">
      <alignment horizontal="center" vertical="center"/>
    </xf>
    <xf numFmtId="0" fontId="9" fillId="3" borderId="0" xfId="0" applyFont="1" applyFill="1" applyAlignment="1">
      <alignment vertical="center"/>
    </xf>
    <xf numFmtId="0" fontId="9" fillId="3" borderId="0" xfId="0" applyFont="1" applyFill="1" applyAlignment="1">
      <alignment horizontal="center" vertical="center"/>
    </xf>
    <xf numFmtId="0" fontId="10" fillId="0" borderId="0" xfId="0" applyFont="1" applyAlignment="1">
      <alignment vertical="center"/>
    </xf>
    <xf numFmtId="0" fontId="5" fillId="5" borderId="0" xfId="0" applyFont="1" applyFill="1" applyAlignment="1">
      <alignment vertical="center" wrapText="1"/>
    </xf>
    <xf numFmtId="0" fontId="3" fillId="5" borderId="0" xfId="0" applyFont="1" applyFill="1" applyAlignment="1">
      <alignment vertical="center" wrapText="1"/>
    </xf>
    <xf numFmtId="0" fontId="5" fillId="0" borderId="0" xfId="0" applyFont="1" applyAlignment="1">
      <alignment horizontal="center" vertical="center" wrapText="1"/>
    </xf>
    <xf numFmtId="0" fontId="5" fillId="5" borderId="0" xfId="0" applyFont="1" applyFill="1" applyAlignment="1">
      <alignment horizontal="center" vertical="center" wrapText="1"/>
    </xf>
    <xf numFmtId="0" fontId="4" fillId="0" borderId="0" xfId="0" applyFont="1" applyAlignment="1">
      <alignment vertical="center"/>
    </xf>
    <xf numFmtId="0" fontId="19" fillId="0" borderId="0" xfId="0" applyFont="1" applyAlignment="1">
      <alignment vertical="top" wrapText="1"/>
    </xf>
    <xf numFmtId="0" fontId="3" fillId="0" borderId="0" xfId="0" applyFont="1" applyAlignment="1">
      <alignment horizontal="left" vertical="center" wrapText="1"/>
    </xf>
    <xf numFmtId="0" fontId="9" fillId="7" borderId="0" xfId="0" applyFont="1" applyFill="1" applyAlignment="1">
      <alignment vertical="center"/>
    </xf>
    <xf numFmtId="0" fontId="9" fillId="8" borderId="0" xfId="0" applyFont="1" applyFill="1" applyAlignment="1">
      <alignment vertical="center"/>
    </xf>
    <xf numFmtId="0" fontId="9" fillId="9" borderId="0" xfId="0" applyFont="1" applyFill="1" applyAlignment="1">
      <alignment vertical="center"/>
    </xf>
    <xf numFmtId="0" fontId="9" fillId="10" borderId="0" xfId="0" applyFont="1" applyFill="1" applyAlignment="1">
      <alignment vertical="center"/>
    </xf>
    <xf numFmtId="0" fontId="9" fillId="11" borderId="0" xfId="0" applyFont="1" applyFill="1" applyAlignment="1">
      <alignment vertical="center"/>
    </xf>
  </cellXfs>
  <cellStyles count="1">
    <cellStyle name="Обычный" xfId="0" builtinId="0"/>
  </cellStyles>
  <dxfs count="18">
    <dxf>
      <fill>
        <patternFill>
          <bgColor rgb="FFFADBD8"/>
        </patternFill>
      </fill>
    </dxf>
    <dxf>
      <font>
        <b/>
        <color rgb="FFFFFFFF"/>
      </font>
      <fill>
        <patternFill>
          <bgColor rgb="FF5A6672"/>
        </patternFill>
      </fill>
    </dxf>
    <dxf>
      <font>
        <b/>
        <color rgb="FFFFFFFF"/>
      </font>
      <fill>
        <patternFill>
          <bgColor rgb="FF2E7D5B"/>
        </patternFill>
      </fill>
    </dxf>
    <dxf>
      <font>
        <b/>
        <color rgb="FFFFFFFF"/>
      </font>
      <fill>
        <patternFill>
          <bgColor rgb="FFC08B2E"/>
        </patternFill>
      </fill>
    </dxf>
    <dxf>
      <font>
        <b/>
        <color rgb="FFFFFFFF"/>
      </font>
      <fill>
        <patternFill>
          <bgColor rgb="FFC0562B"/>
        </patternFill>
      </fill>
    </dxf>
    <dxf>
      <font>
        <b/>
        <color rgb="FFFFFFFF"/>
      </font>
      <fill>
        <patternFill>
          <bgColor rgb="FF8B1E1E"/>
        </patternFill>
      </fill>
    </dxf>
    <dxf>
      <fill>
        <patternFill>
          <bgColor rgb="FFF5C6C6"/>
        </patternFill>
      </fill>
    </dxf>
    <dxf>
      <font>
        <b/>
        <color rgb="FFFFFFFF"/>
      </font>
      <fill>
        <patternFill>
          <bgColor rgb="FF5A6672"/>
        </patternFill>
      </fill>
    </dxf>
    <dxf>
      <font>
        <b/>
        <color rgb="FFFFFFFF"/>
      </font>
      <fill>
        <patternFill>
          <bgColor rgb="FF2E7D5B"/>
        </patternFill>
      </fill>
    </dxf>
    <dxf>
      <font>
        <b/>
        <color rgb="FFFFFFFF"/>
      </font>
      <fill>
        <patternFill>
          <bgColor rgb="FFC08B2E"/>
        </patternFill>
      </fill>
    </dxf>
    <dxf>
      <font>
        <b/>
        <color rgb="FFFFFFFF"/>
      </font>
      <fill>
        <patternFill>
          <bgColor rgb="FFC0562B"/>
        </patternFill>
      </fill>
    </dxf>
    <dxf>
      <font>
        <b/>
        <color rgb="FFFFFFFF"/>
      </font>
      <fill>
        <patternFill>
          <bgColor rgb="FF8B1E1E"/>
        </patternFill>
      </fill>
    </dxf>
    <dxf>
      <font>
        <b/>
        <color rgb="FFFFFFFF"/>
      </font>
      <fill>
        <patternFill>
          <bgColor rgb="FF8B1E1E"/>
        </patternFill>
      </fill>
    </dxf>
    <dxf>
      <font>
        <b/>
        <sz val="14"/>
        <color rgb="FFFFFFFF"/>
      </font>
      <fill>
        <patternFill>
          <bgColor rgb="FF5A6672"/>
        </patternFill>
      </fill>
    </dxf>
    <dxf>
      <font>
        <b/>
        <sz val="14"/>
        <color rgb="FFFFFFFF"/>
      </font>
      <fill>
        <patternFill>
          <bgColor rgb="FF2E7D5B"/>
        </patternFill>
      </fill>
    </dxf>
    <dxf>
      <font>
        <b/>
        <sz val="14"/>
        <color rgb="FFFFFFFF"/>
      </font>
      <fill>
        <patternFill>
          <bgColor rgb="FFC08B2E"/>
        </patternFill>
      </fill>
    </dxf>
    <dxf>
      <font>
        <b/>
        <sz val="14"/>
        <color rgb="FFFFFFFF"/>
      </font>
      <fill>
        <patternFill>
          <bgColor rgb="FFC0562B"/>
        </patternFill>
      </fill>
    </dxf>
    <dxf>
      <font>
        <b/>
        <sz val="14"/>
        <color rgb="FFFFFFFF"/>
      </font>
      <fill>
        <patternFill>
          <bgColor rgb="FF8B1E1E"/>
        </patternFill>
      </fill>
    </dxf>
  </dxfs>
  <tableStyles count="0" defaultTableStyle="TableStyleMedium9" defaultPivotStyle="PivotStyleLight16"/>
  <colors>
    <mruColors>
      <color rgb="FFC08B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0</xdr:colOff>
      <xdr:row>1</xdr:row>
      <xdr:rowOff>0</xdr:rowOff>
    </xdr:from>
    <xdr:ext cx="447675" cy="91440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30"/>
  <sheetViews>
    <sheetView showGridLines="0" zoomScale="136" zoomScaleNormal="100" workbookViewId="0">
      <selection activeCell="B9" sqref="B9"/>
    </sheetView>
  </sheetViews>
  <sheetFormatPr baseColWidth="10" defaultColWidth="8.83203125" defaultRowHeight="15" x14ac:dyDescent="0.2"/>
  <cols>
    <col min="1" max="1" width="3" customWidth="1"/>
    <col min="2" max="2" width="104" customWidth="1"/>
  </cols>
  <sheetData>
    <row r="2" spans="2:2" x14ac:dyDescent="0.2">
      <c r="B2" s="1" t="s">
        <v>0</v>
      </c>
    </row>
    <row r="3" spans="2:2" ht="30" x14ac:dyDescent="0.3">
      <c r="B3" s="2" t="s">
        <v>1</v>
      </c>
    </row>
    <row r="4" spans="2:2" x14ac:dyDescent="0.2">
      <c r="B4" s="26" t="s">
        <v>1275</v>
      </c>
    </row>
    <row r="5" spans="2:2" ht="10" customHeight="1" x14ac:dyDescent="0.2"/>
    <row r="6" spans="2:2" x14ac:dyDescent="0.2">
      <c r="B6" s="3" t="inlineStr">
        <is>
          <t xml:space="preserve">Version 1.1   ·   Effective 6 November 2026   ·   261 jurisdictions</t>
        </is>
      </c>
    </row>
    <row r="8" spans="2:2" ht="17" x14ac:dyDescent="0.2">
      <c r="B8" s="4" t="s">
        <v>2</v>
      </c>
    </row>
    <row r="10" spans="2:2" ht="60" x14ac:dyDescent="0.2">
      <c r="B10" s="27" t="s">
        <v>1279</v>
      </c>
    </row>
    <row r="11" spans="2:2" ht="60" x14ac:dyDescent="0.2">
      <c r="B11" s="27" t="inlineStr">
        <is>
          <t xml:space="preserve">FEED   
Data · Lists - sanctions and list flags.   
Data · Indices - risk category per indicator (Low / Medium / High).   
Config - every weight, band and control. Nothing is hard-coded in a formula.</t>
        </is>
      </c>
    </row>
    <row r="12" spans="2:2" ht="60" x14ac:dyDescent="0.2">
      <c r="B12" s="27" t="s">
        <v>1277</v>
      </c>
    </row>
    <row r="13" spans="2:2" ht="17" x14ac:dyDescent="0.2">
      <c r="B13" s="4"/>
    </row>
    <row r="14" spans="2:2" ht="17" x14ac:dyDescent="0.2">
      <c r="B14" s="4" t="s">
        <v>3</v>
      </c>
    </row>
    <row r="15" spans="2:2" ht="10" customHeight="1" x14ac:dyDescent="0.2"/>
    <row r="16" spans="2:2" ht="16" customHeight="1" x14ac:dyDescent="0.2">
      <c r="B16" s="5" t="s">
        <v>4</v>
      </c>
    </row>
    <row r="17" spans="2:2" ht="16" customHeight="1" x14ac:dyDescent="0.2">
      <c r="B17" s="5" t="inlineStr">
        <is>
          <t xml:space="preserve">2   Open Data · Lists and Data · Indices. Refresh them from the primary sources named in the Source Register (for an index, enter the category the published value falls into under the cuts on Config). Record the new as-of date there.</t>
        </is>
      </c>
    </row>
    <row r="18" spans="2:2" ht="16" customHeight="1" x14ac:dyDescent="0.2">
      <c r="B18" s="5" t="inlineStr">
        <is>
          <t xml:space="preserve">3   Review Matrix. Every rating shows the rule that produced it. Where the model cannot rate a jurisdiction, the override column carries a documented Northhold default; replace it with your own decision if your policy differs.</t>
        </is>
      </c>
    </row>
    <row r="19" spans="2:2" ht="16" customHeight="1" x14ac:dyDescent="0.2">
      <c r="B19" s="5" t="s">
        <v>7</v>
      </c>
    </row>
    <row r="20" spans="2:2" ht="16" customHeight="1" x14ac:dyDescent="0.2">
      <c r="B20" s="5" t="s">
        <v>8</v>
      </c>
    </row>
    <row r="21" spans="2:2" ht="17" x14ac:dyDescent="0.2">
      <c r="B21" s="4"/>
    </row>
    <row r="22" spans="2:2" ht="17" x14ac:dyDescent="0.2">
      <c r="B22" s="4" t="s">
        <v>9</v>
      </c>
    </row>
    <row r="23" spans="2:2" ht="10" customHeight="1" x14ac:dyDescent="0.2"/>
    <row r="24" spans="2:2" ht="16" customHeight="1" x14ac:dyDescent="0.2">
      <c r="B24" s="5" t="s">
        <v>10</v>
      </c>
    </row>
    <row r="25" spans="2:2" ht="16" customHeight="1" x14ac:dyDescent="0.2">
      <c r="B25" s="5" t="s">
        <v>11</v>
      </c>
    </row>
    <row r="26" spans="2:2" ht="16" customHeight="1" x14ac:dyDescent="0.2">
      <c r="B26" s="5" t="s">
        <v>1276</v>
      </c>
    </row>
    <row r="27" spans="2:2" ht="17" x14ac:dyDescent="0.2">
      <c r="B27" s="4"/>
    </row>
    <row r="28" spans="2:2" ht="17" x14ac:dyDescent="0.2">
      <c r="B28" s="4" t="s">
        <v>12</v>
      </c>
    </row>
    <row r="29" spans="2:2" ht="10" customHeight="1" x14ac:dyDescent="0.2"/>
    <row r="30" spans="2:2" ht="45" customHeight="1" x14ac:dyDescent="0.2">
      <c r="B30" s="5" t="s">
        <v>13</v>
      </c>
    </row>
  </sheetData>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1"/>
  <sheetViews>
    <sheetView showGridLines="0" workbookViewId="0">
      <selection activeCell="C6" sqref="C6"/>
    </sheetView>
  </sheetViews>
  <sheetFormatPr baseColWidth="10" defaultColWidth="8.83203125" defaultRowHeight="15" x14ac:dyDescent="0.2"/>
  <cols>
    <col min="1" max="1" width="3" customWidth="1"/>
    <col min="2" max="2" width="24" customWidth="1"/>
    <col min="3" max="3" width="62" customWidth="1"/>
  </cols>
  <sheetData>
    <row r="1" spans="1:3" x14ac:dyDescent="0.2">
      <c r="A1" s="6" t="s">
        <v>0</v>
      </c>
    </row>
    <row r="2" spans="1:3" ht="26" customHeight="1" x14ac:dyDescent="0.25">
      <c r="A2" s="7" t="s">
        <v>14</v>
      </c>
    </row>
    <row r="3" spans="1:3" x14ac:dyDescent="0.2">
      <c r="A3" s="3" t="s">
        <v>15</v>
      </c>
    </row>
    <row r="6" spans="1:3" ht="21" x14ac:dyDescent="0.25">
      <c r="B6" s="8" t="s">
        <v>16</v>
      </c>
      <c r="C6" s="9"/>
    </row>
    <row r="8" spans="1:3" ht="24" customHeight="1" x14ac:dyDescent="0.2">
      <c r="B8" s="32" t="s">
        <v>18</v>
      </c>
      <c r="C8" s="28" t="str">
        <f>IF($C$6="","-  select a jurisdiction above",IFERROR(INDEX(Matrix!$D$6:$D$266,MATCH($C$6,Matrix!$C$6:$C$266,0)),"-"))</f>
        <v>-  select a jurisdiction above</v>
      </c>
    </row>
    <row r="9" spans="1:3" x14ac:dyDescent="0.2">
      <c r="B9" s="29" t="s">
        <v>19</v>
      </c>
      <c r="C9" s="5" t="str">
        <f>IF($C$6="","",IFERROR(INDEX(Matrix!$E$6:$E$266,MATCH($C$6,Matrix!$C$6:$C$266,0)),"-"))</f>
        <v/>
      </c>
    </row>
    <row r="10" spans="1:3" x14ac:dyDescent="0.2">
      <c r="B10" s="29" t="s">
        <v>20</v>
      </c>
      <c r="C10" s="5" t="str">
        <f>IF($C$6="","",IFERROR(INDEX(Matrix!$F$6:$F$266,MATCH($C$6,Matrix!$C$6:$C$266,0)),"-"))</f>
        <v/>
      </c>
    </row>
    <row r="12" spans="1:3" x14ac:dyDescent="0.2">
      <c r="B12" s="29" t="s">
        <v>21</v>
      </c>
      <c r="C12" s="27" t="str">
        <f>IF($C$6="","",IFERROR(INDEX(Matrix!$A$6:$A$266,MATCH($C$6,Matrix!$C$6:$C$266,0))&amp;"   ·   "&amp;INDEX(Matrix!$B$6:$B$266,MATCH($C$6,Matrix!$C$6:$C$266,0))&amp;"   ·   "&amp;INDEX(Matrix!$S$6:$S$266,MATCH($C$6,Matrix!$C$6:$C$266,0)),"-"))</f>
        <v/>
      </c>
    </row>
    <row r="13" spans="1:3" x14ac:dyDescent="0.2">
      <c r="B13" s="29" t="s">
        <v>22</v>
      </c>
      <c r="C13" s="27" t="str">
        <f>IF($C$6="","",IFERROR(IF(INDEX(Matrix!$T$6:$T$266,MATCH($C$6,Matrix!$C$6:$C$266,0))="","Official ISO 3166-1 code","Non-ISO territory - user-assigned code, see Methodology"),"-"))</f>
        <v/>
      </c>
    </row>
    <row r="15" spans="1:3" x14ac:dyDescent="0.2">
      <c r="B15" s="33" t="s">
        <v>23</v>
      </c>
      <c r="C15" s="30" t="inlineStr">
        <is>
          <t xml:space="preserve">risk category used by the model</t>
        </is>
      </c>
    </row>
    <row r="16" spans="1:3" x14ac:dyDescent="0.2">
      <c r="B16" s="29" t="s">
        <v>25</v>
      </c>
      <c r="C16" s="27" t="str">
        <f>IF($C$6="","",IFERROR(IF(INDEX('Data · Indices'!$C$6:$C$266,MATCH($C$6,Matrix!$C$6:$C$266,0))="","no data - not covered by this publisher",INDEX('Data · Indices'!$C$6:$C$266,MATCH($C$6,Matrix!$C$6:$C$266,0))),"-"))</f>
        <v/>
      </c>
    </row>
    <row r="17" spans="2:3" x14ac:dyDescent="0.2">
      <c r="B17" s="29" t="s">
        <v>26</v>
      </c>
      <c r="C17" s="27" t="str">
        <f>IF($C$6="","",IFERROR(IF(INDEX('Data · Indices'!$D$6:$D$266,MATCH($C$6,Matrix!$C$6:$C$266,0))="","no data - not covered by this publisher",INDEX('Data · Indices'!$D$6:$D$266,MATCH($C$6,Matrix!$C$6:$C$266,0))),"-"))</f>
        <v/>
      </c>
    </row>
    <row r="18" spans="2:3" x14ac:dyDescent="0.2">
      <c r="B18" s="29" t="s">
        <v>27</v>
      </c>
      <c r="C18" s="27" t="str">
        <f>IF($C$6="","",IFERROR(IF(INDEX('Data · Indices'!$E$6:$E$266,MATCH($C$6,Matrix!$C$6:$C$266,0))="","no data - not covered by this publisher",INDEX('Data · Indices'!$E$6:$E$266,MATCH($C$6,Matrix!$C$6:$C$266,0))),"-"))</f>
        <v/>
      </c>
    </row>
    <row r="19" spans="2:3" x14ac:dyDescent="0.2">
      <c r="B19" s="29" t="s">
        <v>28</v>
      </c>
      <c r="C19" s="27" t="str">
        <f>IF($C$6="","",IFERROR(IF(INDEX('Data · Indices'!$F$6:$F$266,MATCH($C$6,Matrix!$C$6:$C$266,0))="","no data - not covered by this publisher",INDEX('Data · Indices'!$F$6:$F$266,MATCH($C$6,Matrix!$C$6:$C$266,0))),"-"))</f>
        <v/>
      </c>
    </row>
    <row r="20" spans="2:3" x14ac:dyDescent="0.2">
      <c r="B20" s="29" t="s">
        <v>29</v>
      </c>
      <c r="C20" s="27" t="str">
        <f>IF($C$6="","",IFERROR(IF(INDEX('Data · Indices'!$G$6:$G$266,MATCH($C$6,Matrix!$C$6:$C$266,0))="","no data - not covered by this publisher",INDEX('Data · Indices'!$G$6:$G$266,MATCH($C$6,Matrix!$C$6:$C$266,0))),"-"))</f>
        <v/>
      </c>
    </row>
    <row r="22" spans="2:3" x14ac:dyDescent="0.2">
      <c r="B22" s="29" t="s">
        <v>30</v>
      </c>
      <c r="C22" s="27" t="str">
        <f>IF($C$6="","",IFERROR(IF(INDEX(Matrix!$L$6:$L$266,MATCH($C$6,Matrix!$C$6:$C$266,0))="","not scored - see Why above",ROUND(INDEX(Matrix!$L$6:$L$266,MATCH($C$6,Matrix!$C$6:$C$266,0)),2)&amp;"   on a 1 to 3 scale   (Low below 5/3, Medium below 7/3, High from 7/3)"),"-"))</f>
        <v/>
      </c>
    </row>
    <row r="23" spans="2:3" x14ac:dyDescent="0.2">
      <c r="B23" s="29" t="s">
        <v>31</v>
      </c>
      <c r="C23" s="27" t="str">
        <f>IF($C$6="","",IFERROR(INDEX(Matrix!$J$6:$J$266,MATCH($C$6,Matrix!$C$6:$C$266,0))&amp;" of 5 indicators   ·   "&amp;ROUND(INDEX(Matrix!$K$6:$K$266,MATCH($C$6,Matrix!$C$6:$C$266,0))*100,0)&amp;"% of total weight","-"))</f>
        <v/>
      </c>
    </row>
    <row r="24" spans="2:3" x14ac:dyDescent="0.2">
      <c r="B24" s="29" t="s">
        <v>32</v>
      </c>
      <c r="C24" s="27" t="str">
        <f>IF($C$6="","",IFERROR(IF(INDEX('Data · Lists'!$M$6:$M$266,MATCH($C$6,Matrix!$C$6:$C$266,0))=1,"Yes - cannot rate below Medium","No"),"-"))</f>
        <v/>
      </c>
    </row>
    <row r="26" spans="2:3" x14ac:dyDescent="0.2">
      <c r="B26" s="29" t="s">
        <v>33</v>
      </c>
      <c r="C26" s="27" t="str">
        <f>IF($C$6="","",IFERROR(INDEX(Matrix!$I$6:$I$266,MATCH($C$6,Matrix!$C$6:$C$266,0)),"-"))</f>
        <v/>
      </c>
    </row>
    <row r="27" spans="2:3" x14ac:dyDescent="0.2">
      <c r="B27" s="29" t="s">
        <v>34</v>
      </c>
      <c r="C27" s="27" t="str">
        <f>IF($C$6="","",IFERROR(IF(INDEX(Matrix!$G$6:$G$266,MATCH($C$6,Matrix!$C$6:$C$266,0))="","No - automatic rating accepted",INDEX(Matrix!$G$6:$G$266,MATCH($C$6,Matrix!$C$6:$C$266,0))),"-"))</f>
        <v/>
      </c>
    </row>
    <row r="28" spans="2:3" x14ac:dyDescent="0.2">
      <c r="B28" s="29" t="s">
        <v>35</v>
      </c>
      <c r="C28" s="27" t="str">
        <f>IF($C$6="","",IFERROR(IF(INDEX(Matrix!$H$6:$H$266,MATCH($C$6,Matrix!$C$6:$C$266,0))="","-",INDEX(Matrix!$H$6:$H$266,MATCH($C$6,Matrix!$C$6:$C$266,0))),"-"))</f>
        <v/>
      </c>
    </row>
    <row r="29" spans="2:3" x14ac:dyDescent="0.2">
      <c r="B29" s="29" t="s">
        <v>36</v>
      </c>
      <c r="C29" s="27" t="str">
        <f>IF($C$6="","",IFERROR(IF(INDEX(Matrix!$U$6:$U$266,MATCH($C$6,Matrix!$C$6:$C$266,0))="","not recorded",INDEX(Matrix!$U$6:$U$266,MATCH($C$6,Matrix!$C$6:$C$266,0))),"-"))</f>
        <v/>
      </c>
    </row>
    <row r="31" spans="2:3" ht="46" customHeight="1" x14ac:dyDescent="0.2">
      <c r="B31" s="29" t="s">
        <v>37</v>
      </c>
      <c r="C31" s="31" t="inlineStr">
        <is>
          <t xml:space="preserve">“Why” names the rule that produced the automatic rating. Where “Model said” reads Manual Review, the evidence was too thin to score and the rating comes from a documented Northhold default (Override rationale). Replace it with your own documented decision if your policy differs.</t>
        </is>
      </c>
    </row>
  </sheetData>
  <conditionalFormatting sqref="C8">
    <cfRule type="cellIs" dxfId="17" priority="1" operator="equal">
      <formula>"Blacklist"</formula>
    </cfRule>
    <cfRule type="cellIs" dxfId="16" priority="2" operator="equal">
      <formula>"High Risk"</formula>
    </cfRule>
    <cfRule type="cellIs" dxfId="15" priority="3" operator="equal">
      <formula>"Medium Risk"</formula>
    </cfRule>
    <cfRule type="cellIs" dxfId="14" priority="4" operator="equal">
      <formula>"Low Risk"</formula>
    </cfRule>
    <cfRule type="cellIs" dxfId="13" priority="5" operator="equal">
      <formula>"Manual Review"</formula>
    </cfRule>
  </conditionalFormatting>
  <pageMargins left="0.75" right="0.75" top="1" bottom="1" header="0.5" footer="0.5"/>
  <extLst>
    <ext xmlns:x14="http://schemas.microsoft.com/office/spreadsheetml/2009/9/main" uri="{CCE6A557-97BC-4b89-ADB6-D9C93CAAB3DF}">
      <x14:dataValidations xmlns:xm="http://schemas.microsoft.com/office/excel/2006/main" count="1">
        <x14:dataValidation type="list" prompt="Type or pick a jurisdiction name." xr:uid="{00000000-0002-0000-0100-000000000000}">
          <x14:formula1>
            <xm:f>Matrix!$C$6:$C$266</xm:f>
          </x14:formula1>
          <xm:sqref>C6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showGridLines="0" topLeftCell="A5" zoomScale="150" workbookViewId="0">
      <selection activeCell="C23" sqref="C23:E23"/>
    </sheetView>
  </sheetViews>
  <sheetFormatPr baseColWidth="10" defaultColWidth="8.83203125" defaultRowHeight="15" x14ac:dyDescent="0.2"/>
  <cols>
    <col min="1" max="1" width="3" customWidth="1"/>
    <col min="2" max="2" width="32" customWidth="1"/>
    <col min="3" max="4" width="10" customWidth="1"/>
    <col min="5" max="5" width="62" customWidth="1"/>
  </cols>
  <sheetData>
    <row r="1" spans="1:5" x14ac:dyDescent="0.2">
      <c r="A1" s="6" t="s">
        <v>0</v>
      </c>
    </row>
    <row r="2" spans="1:5" ht="26" customHeight="1" x14ac:dyDescent="0.25">
      <c r="A2" s="7" t="s">
        <v>38</v>
      </c>
    </row>
    <row r="3" spans="1:5" x14ac:dyDescent="0.2">
      <c r="A3" s="3" t="s">
        <v>39</v>
      </c>
    </row>
    <row r="6" spans="1:5" ht="17" x14ac:dyDescent="0.2">
      <c r="B6" s="4" t="s">
        <v>40</v>
      </c>
    </row>
    <row r="7" spans="1:5" x14ac:dyDescent="0.2">
      <c r="B7" s="52" t="s">
        <v>41</v>
      </c>
      <c r="C7" s="11">
        <f>COUNTIF(Matrix!$D$6:$D$266,"Blacklist")</f>
        <v>3</v>
      </c>
      <c r="D7" s="12">
        <f>IFERROR(C7/261,0)</f>
        <v>0.011494252873563218</v>
      </c>
    </row>
    <row r="8" spans="1:5" x14ac:dyDescent="0.2">
      <c r="B8" s="53" t="s">
        <v>42</v>
      </c>
      <c r="C8" s="11">
        <f>COUNTIF(Matrix!$D$6:$D$266,"High Risk")</f>
        <v>94</v>
      </c>
      <c r="D8" s="12">
        <f>IFERROR(C8/261,0)</f>
        <v>0.36015325670498083</v>
      </c>
    </row>
    <row r="9" spans="1:5" x14ac:dyDescent="0.2">
      <c r="B9" s="54" t="s">
        <v>43</v>
      </c>
      <c r="C9" s="11">
        <f>COUNTIF(Matrix!$D$6:$D$266,"Medium Risk")</f>
        <v>111</v>
      </c>
      <c r="D9" s="12">
        <f>IFERROR(C9/261,0)</f>
        <v>0.42528735632183906</v>
      </c>
    </row>
    <row r="10" spans="1:5" x14ac:dyDescent="0.2">
      <c r="B10" s="55" t="s">
        <v>44</v>
      </c>
      <c r="C10" s="11">
        <f>COUNTIF(Matrix!$D$6:$D$266,"Low Risk")</f>
        <v>53</v>
      </c>
      <c r="D10" s="12">
        <f>IFERROR(C10/261,0)</f>
        <v>0.20306513409961685</v>
      </c>
    </row>
    <row r="11" spans="1:5" x14ac:dyDescent="0.2">
      <c r="B11" s="56" t="s">
        <v>45</v>
      </c>
      <c r="C11" s="11">
        <f>COUNTIF(Matrix!$D$6:$D$266,"Manual Review")</f>
        <v>0</v>
      </c>
      <c r="D11" s="12">
        <f>IFERROR(C11/261,0)</f>
        <v>0.0</v>
      </c>
    </row>
    <row r="12" spans="1:5" x14ac:dyDescent="0.2">
      <c r="B12" s="32" t="s">
        <v>46</v>
      </c>
      <c r="C12" s="11">
        <f>SUM(C7:C11)</f>
        <v>261</v>
      </c>
      <c r="D12" s="36"/>
    </row>
    <row r="14" spans="1:5" ht="17" x14ac:dyDescent="0.2">
      <c r="B14" s="4" t="s">
        <v>47</v>
      </c>
    </row>
    <row r="15" spans="1:5" x14ac:dyDescent="0.2">
      <c r="B15" s="35" t="s">
        <v>48</v>
      </c>
      <c r="C15" s="14">
        <f>COUNTIF(Matrix!$E$6:$E$266,"Blacklist*")+COUNTIF(Matrix!$E$6:$E$266,"Auto-High*")</f>
        <v>38</v>
      </c>
      <c r="D15" s="36"/>
      <c r="E15" s="30" t="s">
        <v>49</v>
      </c>
    </row>
    <row r="16" spans="1:5" x14ac:dyDescent="0.2">
      <c r="B16" s="35" t="s">
        <v>50</v>
      </c>
      <c r="C16" s="14">
        <f>COUNTIF(Matrix!$E$6:$E$266,"Index-based*")</f>
        <v>155</v>
      </c>
      <c r="D16" s="36"/>
      <c r="E16" s="30" t="s">
        <v>51</v>
      </c>
    </row>
    <row r="17" spans="2:5" x14ac:dyDescent="0.2">
      <c r="B17" s="35" t="s">
        <v>52</v>
      </c>
      <c r="C17" s="14">
        <f>COUNTIF(Matrix!$J$6:$J$266,0)</f>
        <v>39</v>
      </c>
      <c r="D17" s="36"/>
      <c r="E17" s="30" t="inlineStr">
        <is>
          <t xml:space="preserve">The model cannot score these; each carries a documented Northhold default in the override column.</t>
        </is>
      </c>
    </row>
    <row r="18" spans="2:5" x14ac:dyDescent="0.2">
      <c r="B18" s="35" t="s">
        <v>53</v>
      </c>
      <c r="C18" s="14">
        <f>COUNTIF(Matrix!$J$6:$J$266,5)</f>
        <v>97</v>
      </c>
      <c r="D18" s="36"/>
      <c r="E18" s="30" t="s">
        <v>54</v>
      </c>
    </row>
    <row r="19" spans="2:5" x14ac:dyDescent="0.2">
      <c r="B19" s="35" t="s">
        <v>55</v>
      </c>
      <c r="C19" s="14">
        <f>COUNTIFS(Matrix!$J$6:$J$266,"&gt;0",Matrix!$K$6:$K$266,"&lt;"&amp;cov_min)</f>
        <v>43</v>
      </c>
      <c r="D19" s="36"/>
      <c r="E19" s="30" t="inlineStr">
        <is>
          <t xml:space="preserve">Some data, but not enough weight to score; a documented default applies.</t>
        </is>
      </c>
    </row>
    <row r="20" spans="2:5" x14ac:dyDescent="0.2">
      <c r="B20" s="35" t="s">
        <v>57</v>
      </c>
      <c r="C20" s="14">
        <f>COUNTIF(Matrix!$G$6:$G$266,"?*")</f>
        <v>0</v>
      </c>
      <c r="D20" s="36"/>
      <c r="E20" s="30" t="s">
        <v>58</v>
      </c>
    </row>
    <row r="21" spans="2:5" x14ac:dyDescent="0.2">
      <c r="B21" s="35" t="s">
        <v>59</v>
      </c>
      <c r="C21" s="14">
        <f>COUNTIFS(Matrix!$G$6:$G$266,"?*",Matrix!$H$6:$H$266,"")</f>
        <v>0</v>
      </c>
      <c r="D21" s="36"/>
      <c r="E21" s="30" t="s">
        <v>60</v>
      </c>
    </row>
    <row r="23" spans="2:5" ht="42" customHeight="1" x14ac:dyDescent="0.2">
      <c r="B23" s="32" t="s">
        <v>61</v>
      </c>
      <c r="C23" s="51" t="inlineStr">
        <is>
          <t xml:space="preserve">Manual Review in Auto rating is expected, not a defect: no publisher covers every jurisdiction, and the model declines to rate where the evidence is too thin rather than defaulting to Low. In this version each such row carries a documented Northhold default (override column, rules R1 to R6 in the guide), so the final rating column has no Manual Review.</t>
        </is>
      </c>
      <c r="D23" s="51"/>
      <c r="E23" s="51"/>
    </row>
  </sheetData>
  <mergeCells count="1">
    <mergeCell ref="C23:E23"/>
  </mergeCells>
  <conditionalFormatting sqref="C21">
    <cfRule type="cellIs" dxfId="12" priority="1" operator="greaterThan">
      <formula>0</formula>
    </cfRule>
  </conditionalFormatting>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66"/>
  <sheetViews>
    <sheetView showGridLines="0" tabSelected="1" zoomScale="111" workbookViewId="0">
      <pane xSplit="3" ySplit="5" topLeftCell="D6" activePane="bottomRight" state="frozen"/>
      <selection pane="topRight"/>
      <selection pane="bottomLeft"/>
      <selection pane="bottomRight" activeCell="E11" sqref="E11"/>
    </sheetView>
  </sheetViews>
  <sheetFormatPr baseColWidth="10" defaultColWidth="8.83203125" defaultRowHeight="15" x14ac:dyDescent="0.2"/>
  <cols>
    <col min="1" max="2" width="7" customWidth="1"/>
    <col min="3" max="3" width="34" customWidth="1"/>
    <col min="4" max="4" width="15" customWidth="1"/>
    <col min="5" max="5" width="34" customWidth="1"/>
    <col min="6" max="6" width="88.33203125" bestFit="1" customWidth="1"/>
    <col min="7" max="7" width="12.33203125" bestFit="1" customWidth="1"/>
    <col min="8" max="8" width="18.6640625" bestFit="1" customWidth="1"/>
    <col min="9" max="9" width="13.6640625" bestFit="1" customWidth="1"/>
    <col min="10" max="10" width="12.83203125" bestFit="1" customWidth="1"/>
    <col min="11" max="11" width="12.6640625" bestFit="1" customWidth="1"/>
    <col min="12" max="12" width="16.83203125" bestFit="1" customWidth="1"/>
    <col min="13" max="13" width="9.83203125" bestFit="1" customWidth="1"/>
    <col min="14" max="15" width="8.33203125" bestFit="1" customWidth="1"/>
    <col min="16" max="16" width="8.5" bestFit="1" customWidth="1"/>
    <col min="17" max="17" width="9.1640625" bestFit="1" customWidth="1"/>
    <col min="18" max="18" width="14.83203125" bestFit="1" customWidth="1"/>
    <col min="19" max="19" width="9.5" bestFit="1" customWidth="1"/>
    <col min="20" max="20" width="15" customWidth="1"/>
    <col min="21" max="21" width="13" customWidth="1"/>
  </cols>
  <sheetData>
    <row r="1" spans="1:21" x14ac:dyDescent="0.2">
      <c r="A1" s="6" t="s">
        <v>0</v>
      </c>
    </row>
    <row r="2" spans="1:21" ht="26" customHeight="1" x14ac:dyDescent="0.25">
      <c r="A2" s="7" t="s">
        <v>63</v>
      </c>
    </row>
    <row r="3" spans="1:21" x14ac:dyDescent="0.2">
      <c r="A3" s="3" t="s">
        <v>64</v>
      </c>
    </row>
    <row r="5" spans="1:21" ht="30" customHeight="1" x14ac:dyDescent="0.2">
      <c r="A5" s="34" t="s">
        <v>65</v>
      </c>
      <c r="B5" s="34" t="s">
        <v>66</v>
      </c>
      <c r="C5" s="34" t="s">
        <v>67</v>
      </c>
      <c r="D5" s="34" t="s">
        <v>18</v>
      </c>
      <c r="E5" s="34" t="s">
        <v>68</v>
      </c>
      <c r="F5" s="34" t="s">
        <v>20</v>
      </c>
      <c r="G5" s="34" t="s">
        <v>69</v>
      </c>
      <c r="H5" s="34" t="s">
        <v>35</v>
      </c>
      <c r="I5" s="34" t="s">
        <v>70</v>
      </c>
      <c r="J5" s="34" t="s">
        <v>71</v>
      </c>
      <c r="K5" s="34" t="s">
        <v>72</v>
      </c>
      <c r="L5" s="34" t="s">
        <v>30</v>
      </c>
      <c r="M5" s="34" t="s">
        <v>73</v>
      </c>
      <c r="N5" s="34" t="s">
        <v>74</v>
      </c>
      <c r="O5" s="34" t="s">
        <v>75</v>
      </c>
      <c r="P5" s="34" t="s">
        <v>76</v>
      </c>
      <c r="Q5" s="34" t="s">
        <v>77</v>
      </c>
      <c r="R5" s="34" t="s">
        <v>78</v>
      </c>
      <c r="S5" s="34" t="s">
        <v>79</v>
      </c>
      <c r="T5" s="34" t="s">
        <v>22</v>
      </c>
      <c r="U5" s="34" t="s">
        <v>36</v>
      </c>
    </row>
    <row r="6" spans="1:21" x14ac:dyDescent="0.2">
      <c r="A6" s="15" t="s">
        <v>80</v>
      </c>
      <c r="B6" s="15" t="s">
        <v>81</v>
      </c>
      <c r="C6" s="35" t="s">
        <v>82</v>
      </c>
      <c r="D6" s="16" t="str">
        <f t="shared" ref="D6:D69" si="0">IF(G6="",I6,G6)</f>
        <v>High Risk</v>
      </c>
      <c r="E6" s="30" t="str">
        <f>IF(SUM('Data · Lists'!C6:F6)&gt;0,"Blacklist: "&amp;TRIM(IF('Data · Lists'!C6=1,"FATF blacklist; ","")&amp;IF('Data · Lists'!D6=1,"UN sanctions; ","")&amp;IF('Data · Lists'!E6=1,"home-jurisdiction sanctions; ","")&amp;IF('Data · Lists'!F6=1,"internal blacklist","")),IF(SUM('Data · Lists'!G6:L6)&gt;0,"Auto-High: "&amp;TRIM(IF('Data · Lists'!G6=1,"FATF greylist; ","")&amp;IF('Data · Lists'!H6=1,"EU high-risk; ","")&amp;IF('Data · Lists'!I6=1,"EU sanctions; ","")&amp;IF('Data · Lists'!J6=1,"UK sanctions; ","")&amp;IF('Data · Lists'!K6=1,"OFAC; ","")&amp;IF('Data · Lists'!L6=1,"Canada sanctions","")),IF(J6=0,"No index data: Manual Review",IF(K6&lt;cov_min,"Coverage below minimum: Manual Review","Index-based"&amp;IF(J6=1," (single indicator, raised one level)","")&amp;IF('Data · Lists'!M6=1," + offshore floor","")))))</f>
        <v>No index data: Manual Review</v>
      </c>
      <c r="F6" s="30" t="str">
        <f t="shared" ref="F6:F69" si="1">IFERROR(INDEX(Cfg_Measures,MATCH(D6,Cfg_RateList,0)),"")</f>
        <v>EDD, enhanced ongoing monitoring, management approval to onboard or continue.</v>
      </c>
      <c r="G6" s="11" t="inlineStr">
        <is>
          <t xml:space="preserve">High Risk</t>
        </is>
      </c>
      <c r="H6" s="36" t="inlineStr">
        <is>
          <t xml:space="preserve">Northhold default rule R6: Russian-backed breakaway territory of Georgia, unrecognised.</t>
        </is>
      </c>
      <c r="I6" s="11" t="str">
        <f>IF(SUM('Data · Lists'!C6:F6)&gt;0,"Blacklist",IF(SUM('Data · Lists'!G6:L6)&gt;0,"High Risk",IF(J6=0,"Manual Review",IF(K6&lt;cov_min,"Manual Review",INDEX(Cfg_Ratings,MIN(3,MAX(IF('Data · Lists'!M6=1,off_floor,1),IF(J6=1,IF(L6&lt;band_L,1,IF(L6&lt;band_M,2,3))+1,IF(L6&lt;band_L,1,IF(L6&lt;band_M,2,3))))))))))</f>
        <v>Manual Review</v>
      </c>
      <c r="J6" s="11">
        <f t="shared" ref="J6:J69" si="2">COUNT(M6:Q6)</f>
        <v>0</v>
      </c>
      <c r="K6" s="17">
        <f t="shared" ref="K6:K69" si="3">IF(w_Total=0,0,R6/w_Total)</f>
        <v>0.0</v>
      </c>
      <c r="L6" s="18" t="str">
        <f t="shared" ref="L6:L69" si="4">IF(R6=0,"",(IF(M6="",0,M6*w_Basel)+IF(N6="",0,N6*w_FSI)+IF(O6="",0,O6*w_CPI)+IF(P6="",0,P6*w_GTI)+IF(Q6="",0,Q6*w_WGI))/R6)</f>
        <v/>
      </c>
      <c r="M6" s="11" t="str">
        <f>IF('Data · Indices'!C6="","",IF('Data · Indices'!C6="Low",1,IF('Data · Indices'!C6="Medium",2,IF('Data · Indices'!C6="High",3,NA()))))</f>
        <v/>
      </c>
      <c r="N6" s="11" t="str">
        <f>IF('Data · Indices'!D6="","",IF('Data · Indices'!D6="Low",1,IF('Data · Indices'!D6="Medium",2,IF('Data · Indices'!D6="High",3,NA()))))</f>
        <v/>
      </c>
      <c r="O6" s="11" t="str">
        <f>IF('Data · Indices'!E6="","",IF('Data · Indices'!E6="Low",1,IF('Data · Indices'!E6="Medium",2,IF('Data · Indices'!E6="High",3,NA()))))</f>
        <v/>
      </c>
      <c r="P6" s="11" t="str">
        <f>IF('Data · Indices'!F6="","",IF('Data · Indices'!F6="Low",1,IF('Data · Indices'!F6="Medium",2,IF('Data · Indices'!F6="High",3,NA()))))</f>
        <v/>
      </c>
      <c r="Q6" s="11" t="str">
        <f>IF('Data · Indices'!G6="","",IF('Data · Indices'!G6="Low",1,IF('Data · Indices'!G6="Medium",2,IF('Data · Indices'!G6="High",3,NA()))))</f>
        <v/>
      </c>
      <c r="R6" s="11">
        <f t="shared" ref="R6:R69" si="5">IF(M6="",0,w_Basel)+IF(N6="",0,w_FSI)+IF(O6="",0,w_CPI)+IF(P6="",0,w_GTI)+IF(Q6="",0,w_WGI)</f>
        <v>0</v>
      </c>
      <c r="S6" s="15" t="s">
        <v>83</v>
      </c>
      <c r="T6" s="30" t="s">
        <v>84</v>
      </c>
      <c r="U6" s="36"/>
    </row>
    <row r="7" spans="1:21" x14ac:dyDescent="0.2">
      <c r="A7" s="19" t="s">
        <v>85</v>
      </c>
      <c r="B7" s="19" t="s">
        <v>86</v>
      </c>
      <c r="C7" s="37" t="s">
        <v>87</v>
      </c>
      <c r="D7" s="20" t="str">
        <f t="shared" si="0"/>
        <v>High Risk</v>
      </c>
      <c r="E7" s="38" t="str">
        <f>IF(SUM('Data · Lists'!C7:F7)&gt;0,"Blacklist: "&amp;TRIM(IF('Data · Lists'!C7=1,"FATF blacklist; ","")&amp;IF('Data · Lists'!D7=1,"UN sanctions; ","")&amp;IF('Data · Lists'!E7=1,"home-jurisdiction sanctions; ","")&amp;IF('Data · Lists'!F7=1,"internal blacklist","")),IF(SUM('Data · Lists'!G7:L7)&gt;0,"Auto-High: "&amp;TRIM(IF('Data · Lists'!G7=1,"FATF greylist; ","")&amp;IF('Data · Lists'!H7=1,"EU high-risk; ","")&amp;IF('Data · Lists'!I7=1,"EU sanctions; ","")&amp;IF('Data · Lists'!J7=1,"UK sanctions; ","")&amp;IF('Data · Lists'!K7=1,"OFAC; ","")&amp;IF('Data · Lists'!L7=1,"Canada sanctions","")),IF(J7=0,"No index data: Manual Review",IF(K7&lt;cov_min,"Coverage below minimum: Manual Review","Index-based"&amp;IF(J7=1," (single indicator, raised one level)","")&amp;IF('Data · Lists'!M7=1," + offshore floor","")))))</f>
        <v>Auto-High: EU high-risk;</v>
      </c>
      <c r="F7" s="38" t="str">
        <f t="shared" si="1"/>
        <v>EDD, enhanced ongoing monitoring, management approval to onboard or continue.</v>
      </c>
      <c r="G7" s="21"/>
      <c r="H7" s="39"/>
      <c r="I7" s="21" t="str">
        <f>IF(SUM('Data · Lists'!C7:F7)&gt;0,"Blacklist",IF(SUM('Data · Lists'!G7:L7)&gt;0,"High Risk",IF(J7=0,"Manual Review",IF(K7&lt;cov_min,"Manual Review",INDEX(Cfg_Ratings,MIN(3,MAX(IF('Data · Lists'!M7=1,off_floor,1),IF(J7=1,IF(L7&lt;band_L,1,IF(L7&lt;band_M,2,3))+1,IF(L7&lt;band_L,1,IF(L7&lt;band_M,2,3))))))))))</f>
        <v>High Risk</v>
      </c>
      <c r="J7" s="21">
        <f t="shared" si="2"/>
        <v>3</v>
      </c>
      <c r="K7" s="22">
        <f t="shared" si="3"/>
        <v>0.4</v>
      </c>
      <c r="L7" s="23">
        <f t="shared" si="4"/>
        <v>3.0</v>
      </c>
      <c r="M7" s="21" t="str">
        <f>IF('Data · Indices'!C7="","",IF('Data · Indices'!C7="Low",1,IF('Data · Indices'!C7="Medium",2,IF('Data · Indices'!C7="High",3,NA()))))</f>
        <v/>
      </c>
      <c r="N7" s="21" t="str">
        <f>IF('Data · Indices'!D7="","",IF('Data · Indices'!D7="Low",1,IF('Data · Indices'!D7="Medium",2,IF('Data · Indices'!D7="High",3,NA()))))</f>
        <v/>
      </c>
      <c r="O7" s="21" t="str">
        <f>IF('Data · Indices'!E7="","",IF('Data · Indices'!E7="Low",1,IF('Data · Indices'!E7="Medium",2,IF('Data · Indices'!E7="High",3,NA()))))</f>
        <v/>
      </c>
      <c r="P7" s="21" t="str">
        <f>IF('Data · Indices'!F7="","",IF('Data · Indices'!F7="Low",1,IF('Data · Indices'!F7="Medium",2,IF('Data · Indices'!F7="High",3,NA()))))</f>
        <v/>
      </c>
      <c r="Q7" s="21" t="str">
        <f>IF('Data · Indices'!G7="","",IF('Data · Indices'!G7="Low",1,IF('Data · Indices'!G7="Medium",2,IF('Data · Indices'!G7="High",3,NA()))))</f>
        <v/>
      </c>
      <c r="R7" s="21">
        <f t="shared" si="5"/>
        <v>40</v>
      </c>
      <c r="S7" s="19" t="s">
        <v>88</v>
      </c>
      <c r="T7" s="38"/>
      <c r="U7" s="39"/>
    </row>
    <row r="8" spans="1:21" x14ac:dyDescent="0.2">
      <c r="A8" s="15" t="s">
        <v>89</v>
      </c>
      <c r="B8" s="15" t="s">
        <v>90</v>
      </c>
      <c r="C8" s="35" t="s">
        <v>91</v>
      </c>
      <c r="D8" s="16" t="str">
        <f t="shared" si="0"/>
        <v>Medium Risk</v>
      </c>
      <c r="E8" s="30" t="str">
        <f>IF(SUM('Data · Lists'!C8:F8)&gt;0,"Blacklist: "&amp;TRIM(IF('Data · Lists'!C8=1,"FATF blacklist; ","")&amp;IF('Data · Lists'!D8=1,"UN sanctions; ","")&amp;IF('Data · Lists'!E8=1,"home-jurisdiction sanctions; ","")&amp;IF('Data · Lists'!F8=1,"internal blacklist","")),IF(SUM('Data · Lists'!G8:L8)&gt;0,"Auto-High: "&amp;TRIM(IF('Data · Lists'!G8=1,"FATF greylist; ","")&amp;IF('Data · Lists'!H8=1,"EU high-risk; ","")&amp;IF('Data · Lists'!I8=1,"EU sanctions; ","")&amp;IF('Data · Lists'!J8=1,"UK sanctions; ","")&amp;IF('Data · Lists'!K8=1,"OFAC; ","")&amp;IF('Data · Lists'!L8=1,"Canada sanctions","")),IF(J8=0,"No index data: Manual Review",IF(K8&lt;cov_min,"Coverage below minimum: Manual Review","Index-based"&amp;IF(J8=1," (single indicator, raised one level)","")&amp;IF('Data · Lists'!M8=1," + offshore floor","")))))</f>
        <v>Index-based</v>
      </c>
      <c r="F8" s="30" t="str">
        <f t="shared" si="1"/>
        <v>Standard CDD with awareness of contextual factors.</v>
      </c>
      <c r="G8" s="11"/>
      <c r="H8" s="36"/>
      <c r="I8" s="11" t="str">
        <f>IF(SUM('Data · Lists'!C8:F8)&gt;0,"Blacklist",IF(SUM('Data · Lists'!G8:L8)&gt;0,"High Risk",IF(J8=0,"Manual Review",IF(K8&lt;cov_min,"Manual Review",INDEX(Cfg_Ratings,MIN(3,MAX(IF('Data · Lists'!M8=1,off_floor,1),IF(J8=1,IF(L8&lt;band_L,1,IF(L8&lt;band_M,2,3))+1,IF(L8&lt;band_L,1,IF(L8&lt;band_M,2,3))))))))))</f>
        <v>Medium Risk</v>
      </c>
      <c r="J8" s="11">
        <f t="shared" si="2"/>
        <v>5</v>
      </c>
      <c r="K8" s="17">
        <f t="shared" si="3"/>
        <v>1.0</v>
      </c>
      <c r="L8" s="18">
        <f t="shared" si="4"/>
        <v>1.8</v>
      </c>
      <c r="M8" s="11" t="str">
        <f>IF('Data · Indices'!C8="","",IF('Data · Indices'!C8="Low",1,IF('Data · Indices'!C8="Medium",2,IF('Data · Indices'!C8="High",3,NA()))))</f>
        <v/>
      </c>
      <c r="N8" s="11" t="str">
        <f>IF('Data · Indices'!D8="","",IF('Data · Indices'!D8="Low",1,IF('Data · Indices'!D8="Medium",2,IF('Data · Indices'!D8="High",3,NA()))))</f>
        <v/>
      </c>
      <c r="O8" s="11" t="str">
        <f>IF('Data · Indices'!E8="","",IF('Data · Indices'!E8="Low",1,IF('Data · Indices'!E8="Medium",2,IF('Data · Indices'!E8="High",3,NA()))))</f>
        <v/>
      </c>
      <c r="P8" s="11" t="str">
        <f>IF('Data · Indices'!F8="","",IF('Data · Indices'!F8="Low",1,IF('Data · Indices'!F8="Medium",2,IF('Data · Indices'!F8="High",3,NA()))))</f>
        <v/>
      </c>
      <c r="Q8" s="11" t="str">
        <f>IF('Data · Indices'!G8="","",IF('Data · Indices'!G8="Low",1,IF('Data · Indices'!G8="Medium",2,IF('Data · Indices'!G8="High",3,NA()))))</f>
        <v/>
      </c>
      <c r="R8" s="11">
        <f t="shared" si="5"/>
        <v>100</v>
      </c>
      <c r="S8" s="15" t="s">
        <v>92</v>
      </c>
      <c r="T8" s="30"/>
      <c r="U8" s="36"/>
    </row>
    <row r="9" spans="1:21" x14ac:dyDescent="0.2">
      <c r="A9" s="19" t="s">
        <v>93</v>
      </c>
      <c r="B9" s="19" t="s">
        <v>94</v>
      </c>
      <c r="C9" s="37" t="s">
        <v>95</v>
      </c>
      <c r="D9" s="20" t="str">
        <f t="shared" si="0"/>
        <v>High Risk</v>
      </c>
      <c r="E9" s="38" t="str">
        <f>IF(SUM('Data · Lists'!C9:F9)&gt;0,"Blacklist: "&amp;TRIM(IF('Data · Lists'!C9=1,"FATF blacklist; ","")&amp;IF('Data · Lists'!D9=1,"UN sanctions; ","")&amp;IF('Data · Lists'!E9=1,"home-jurisdiction sanctions; ","")&amp;IF('Data · Lists'!F9=1,"internal blacklist","")),IF(SUM('Data · Lists'!G9:L9)&gt;0,"Auto-High: "&amp;TRIM(IF('Data · Lists'!G9=1,"FATF greylist; ","")&amp;IF('Data · Lists'!H9=1,"EU high-risk; ","")&amp;IF('Data · Lists'!I9=1,"EU sanctions; ","")&amp;IF('Data · Lists'!J9=1,"UK sanctions; ","")&amp;IF('Data · Lists'!K9=1,"OFAC; ","")&amp;IF('Data · Lists'!L9=1,"Canada sanctions","")),IF(J9=0,"No index data: Manual Review",IF(K9&lt;cov_min,"Coverage below minimum: Manual Review","Index-based"&amp;IF(J9=1," (single indicator, raised one level)","")&amp;IF('Data · Lists'!M9=1," + offshore floor","")))))</f>
        <v>Auto-High: EU high-risk;</v>
      </c>
      <c r="F9" s="38" t="str">
        <f t="shared" si="1"/>
        <v>EDD, enhanced ongoing monitoring, management approval to onboard or continue.</v>
      </c>
      <c r="G9" s="21"/>
      <c r="H9" s="39"/>
      <c r="I9" s="21" t="str">
        <f>IF(SUM('Data · Lists'!C9:F9)&gt;0,"Blacklist",IF(SUM('Data · Lists'!G9:L9)&gt;0,"High Risk",IF(J9=0,"Manual Review",IF(K9&lt;cov_min,"Manual Review",INDEX(Cfg_Ratings,MIN(3,MAX(IF('Data · Lists'!M9=1,off_floor,1),IF(J9=1,IF(L9&lt;band_L,1,IF(L9&lt;band_M,2,3))+1,IF(L9&lt;band_L,1,IF(L9&lt;band_M,2,3))))))))))</f>
        <v>High Risk</v>
      </c>
      <c r="J9" s="21">
        <f t="shared" si="2"/>
        <v>5</v>
      </c>
      <c r="K9" s="22">
        <f t="shared" si="3"/>
        <v>1.0</v>
      </c>
      <c r="L9" s="23">
        <f t="shared" si="4"/>
        <v>2.7</v>
      </c>
      <c r="M9" s="21" t="str">
        <f>IF('Data · Indices'!C9="","",IF('Data · Indices'!C9="Low",1,IF('Data · Indices'!C9="Medium",2,IF('Data · Indices'!C9="High",3,NA()))))</f>
        <v/>
      </c>
      <c r="N9" s="21" t="str">
        <f>IF('Data · Indices'!D9="","",IF('Data · Indices'!D9="Low",1,IF('Data · Indices'!D9="Medium",2,IF('Data · Indices'!D9="High",3,NA()))))</f>
        <v/>
      </c>
      <c r="O9" s="21" t="str">
        <f>IF('Data · Indices'!E9="","",IF('Data · Indices'!E9="Low",1,IF('Data · Indices'!E9="Medium",2,IF('Data · Indices'!E9="High",3,NA()))))</f>
        <v/>
      </c>
      <c r="P9" s="21" t="str">
        <f>IF('Data · Indices'!F9="","",IF('Data · Indices'!F9="Low",1,IF('Data · Indices'!F9="Medium",2,IF('Data · Indices'!F9="High",3,NA()))))</f>
        <v/>
      </c>
      <c r="Q9" s="21" t="str">
        <f>IF('Data · Indices'!G9="","",IF('Data · Indices'!G9="Low",1,IF('Data · Indices'!G9="Medium",2,IF('Data · Indices'!G9="High",3,NA()))))</f>
        <v/>
      </c>
      <c r="R9" s="21">
        <f t="shared" si="5"/>
        <v>100</v>
      </c>
      <c r="S9" s="19" t="s">
        <v>96</v>
      </c>
      <c r="T9" s="38"/>
      <c r="U9" s="39"/>
    </row>
    <row r="10" spans="1:21" x14ac:dyDescent="0.2">
      <c r="A10" s="15" t="s">
        <v>97</v>
      </c>
      <c r="B10" s="15" t="s">
        <v>98</v>
      </c>
      <c r="C10" s="35" t="s">
        <v>99</v>
      </c>
      <c r="D10" s="16" t="str">
        <f t="shared" si="0"/>
        <v>Medium Risk</v>
      </c>
      <c r="E10" s="30" t="str">
        <f>IF(SUM('Data · Lists'!C10:F10)&gt;0,"Blacklist: "&amp;TRIM(IF('Data · Lists'!C10=1,"FATF blacklist; ","")&amp;IF('Data · Lists'!D10=1,"UN sanctions; ","")&amp;IF('Data · Lists'!E10=1,"home-jurisdiction sanctions; ","")&amp;IF('Data · Lists'!F10=1,"internal blacklist","")),IF(SUM('Data · Lists'!G10:L10)&gt;0,"Auto-High: "&amp;TRIM(IF('Data · Lists'!G10=1,"FATF greylist; ","")&amp;IF('Data · Lists'!H10=1,"EU high-risk; ","")&amp;IF('Data · Lists'!I10=1,"EU sanctions; ","")&amp;IF('Data · Lists'!J10=1,"UK sanctions; ","")&amp;IF('Data · Lists'!K10=1,"OFAC; ","")&amp;IF('Data · Lists'!L10=1,"Canada sanctions","")),IF(J10=0,"No index data: Manual Review",IF(K10&lt;cov_min,"Coverage below minimum: Manual Review","Index-based"&amp;IF(J10=1," (single indicator, raised one level)","")&amp;IF('Data · Lists'!M10=1," + offshore floor","")))))</f>
        <v>Coverage below minimum: Manual Review</v>
      </c>
      <c r="F10" s="30" t="str">
        <f t="shared" si="1"/>
        <v>Standard CDD with awareness of contextual factors.</v>
      </c>
      <c r="G10" s="11" t="inlineStr">
        <is>
          <t xml:space="preserve">Medium Risk</t>
        </is>
      </c>
      <c r="H10" s="36" t="inlineStr">
        <is>
          <t xml:space="preserve">Northhold default rule R3: US territory, Bank Secrecy Act applies; on EU tax list Annex I (tax cooperation, context). Parent USA = Medium Risk.</t>
        </is>
      </c>
      <c r="I10" s="11" t="str">
        <f>IF(SUM('Data · Lists'!C10:F10)&gt;0,"Blacklist",IF(SUM('Data · Lists'!G10:L10)&gt;0,"High Risk",IF(J10=0,"Manual Review",IF(K10&lt;cov_min,"Manual Review",INDEX(Cfg_Ratings,MIN(3,MAX(IF('Data · Lists'!M10=1,off_floor,1),IF(J10=1,IF(L10&lt;band_L,1,IF(L10&lt;band_M,2,3))+1,IF(L10&lt;band_L,1,IF(L10&lt;band_M,2,3))))))))))</f>
        <v>Manual Review</v>
      </c>
      <c r="J10" s="11">
        <f t="shared" si="2"/>
        <v>2</v>
      </c>
      <c r="K10" s="17">
        <f t="shared" si="3"/>
        <v>0.3</v>
      </c>
      <c r="L10" s="18">
        <f t="shared" si="4"/>
        <v>1.6666666666666667</v>
      </c>
      <c r="M10" s="11" t="str">
        <f>IF('Data · Indices'!C10="","",IF('Data · Indices'!C10="Low",1,IF('Data · Indices'!C10="Medium",2,IF('Data · Indices'!C10="High",3,NA()))))</f>
        <v/>
      </c>
      <c r="N10" s="11" t="str">
        <f>IF('Data · Indices'!D10="","",IF('Data · Indices'!D10="Low",1,IF('Data · Indices'!D10="Medium",2,IF('Data · Indices'!D10="High",3,NA()))))</f>
        <v/>
      </c>
      <c r="O10" s="11" t="str">
        <f>IF('Data · Indices'!E10="","",IF('Data · Indices'!E10="Low",1,IF('Data · Indices'!E10="Medium",2,IF('Data · Indices'!E10="High",3,NA()))))</f>
        <v/>
      </c>
      <c r="P10" s="11" t="str">
        <f>IF('Data · Indices'!F10="","",IF('Data · Indices'!F10="Low",1,IF('Data · Indices'!F10="Medium",2,IF('Data · Indices'!F10="High",3,NA()))))</f>
        <v/>
      </c>
      <c r="Q10" s="11" t="str">
        <f>IF('Data · Indices'!G10="","",IF('Data · Indices'!G10="Low",1,IF('Data · Indices'!G10="Medium",2,IF('Data · Indices'!G10="High",3,NA()))))</f>
        <v/>
      </c>
      <c r="R10" s="11">
        <f t="shared" si="5"/>
        <v>30</v>
      </c>
      <c r="S10" s="15" t="s">
        <v>100</v>
      </c>
      <c r="T10" s="30"/>
      <c r="U10" s="36"/>
    </row>
    <row r="11" spans="1:21" x14ac:dyDescent="0.2">
      <c r="A11" s="19" t="s">
        <v>101</v>
      </c>
      <c r="B11" s="19" t="s">
        <v>102</v>
      </c>
      <c r="C11" s="37" t="s">
        <v>103</v>
      </c>
      <c r="D11" s="20" t="str">
        <f t="shared" si="0"/>
        <v>Medium Risk</v>
      </c>
      <c r="E11" s="38" t="str">
        <f>IF(SUM('Data · Lists'!C11:F11)&gt;0,"Blacklist: "&amp;TRIM(IF('Data · Lists'!C11=1,"FATF blacklist; ","")&amp;IF('Data · Lists'!D11=1,"UN sanctions; ","")&amp;IF('Data · Lists'!E11=1,"home-jurisdiction sanctions; ","")&amp;IF('Data · Lists'!F11=1,"internal blacklist","")),IF(SUM('Data · Lists'!G11:L11)&gt;0,"Auto-High: "&amp;TRIM(IF('Data · Lists'!G11=1,"FATF greylist; ","")&amp;IF('Data · Lists'!H11=1,"EU high-risk; ","")&amp;IF('Data · Lists'!I11=1,"EU sanctions; ","")&amp;IF('Data · Lists'!J11=1,"UK sanctions; ","")&amp;IF('Data · Lists'!K11=1,"OFAC; ","")&amp;IF('Data · Lists'!L11=1,"Canada sanctions","")),IF(J11=0,"No index data: Manual Review",IF(K11&lt;cov_min,"Coverage below minimum: Manual Review","Index-based"&amp;IF(J11=1," (single indicator, raised one level)","")&amp;IF('Data · Lists'!M11=1," + offshore floor","")))))</f>
        <v>Index-based + offshore floor</v>
      </c>
      <c r="F11" s="38" t="str">
        <f t="shared" si="1"/>
        <v>Standard CDD with awareness of contextual factors.</v>
      </c>
      <c r="G11" s="21"/>
      <c r="H11" s="39"/>
      <c r="I11" s="21" t="str">
        <f>IF(SUM('Data · Lists'!C11:F11)&gt;0,"Blacklist",IF(SUM('Data · Lists'!G11:L11)&gt;0,"High Risk",IF(J11=0,"Manual Review",IF(K11&lt;cov_min,"Manual Review",INDEX(Cfg_Ratings,MIN(3,MAX(IF('Data · Lists'!M11=1,off_floor,1),IF(J11=1,IF(L11&lt;band_L,1,IF(L11&lt;band_M,2,3))+1,IF(L11&lt;band_L,1,IF(L11&lt;band_M,2,3))))))))))</f>
        <v>Medium Risk</v>
      </c>
      <c r="J11" s="21">
        <f t="shared" si="2"/>
        <v>3</v>
      </c>
      <c r="K11" s="22">
        <f t="shared" si="3"/>
        <v>0.7</v>
      </c>
      <c r="L11" s="23">
        <f t="shared" si="4"/>
        <v>1.0</v>
      </c>
      <c r="M11" s="21" t="str">
        <f>IF('Data · Indices'!C11="","",IF('Data · Indices'!C11="Low",1,IF('Data · Indices'!C11="Medium",2,IF('Data · Indices'!C11="High",3,NA()))))</f>
        <v/>
      </c>
      <c r="N11" s="21" t="str">
        <f>IF('Data · Indices'!D11="","",IF('Data · Indices'!D11="Low",1,IF('Data · Indices'!D11="Medium",2,IF('Data · Indices'!D11="High",3,NA()))))</f>
        <v/>
      </c>
      <c r="O11" s="21" t="str">
        <f>IF('Data · Indices'!E11="","",IF('Data · Indices'!E11="Low",1,IF('Data · Indices'!E11="Medium",2,IF('Data · Indices'!E11="High",3,NA()))))</f>
        <v/>
      </c>
      <c r="P11" s="21" t="str">
        <f>IF('Data · Indices'!F11="","",IF('Data · Indices'!F11="Low",1,IF('Data · Indices'!F11="Medium",2,IF('Data · Indices'!F11="High",3,NA()))))</f>
        <v/>
      </c>
      <c r="Q11" s="21" t="str">
        <f>IF('Data · Indices'!G11="","",IF('Data · Indices'!G11="Low",1,IF('Data · Indices'!G11="Medium",2,IF('Data · Indices'!G11="High",3,NA()))))</f>
        <v/>
      </c>
      <c r="R11" s="21">
        <f t="shared" si="5"/>
        <v>70</v>
      </c>
      <c r="S11" s="19" t="s">
        <v>104</v>
      </c>
      <c r="T11" s="38"/>
      <c r="U11" s="39"/>
    </row>
    <row r="12" spans="1:21" x14ac:dyDescent="0.2">
      <c r="A12" s="15" t="s">
        <v>105</v>
      </c>
      <c r="B12" s="15" t="s">
        <v>106</v>
      </c>
      <c r="C12" s="35" t="s">
        <v>107</v>
      </c>
      <c r="D12" s="16" t="str">
        <f t="shared" si="0"/>
        <v>High Risk</v>
      </c>
      <c r="E12" s="30" t="str">
        <f>IF(SUM('Data · Lists'!C12:F12)&gt;0,"Blacklist: "&amp;TRIM(IF('Data · Lists'!C12=1,"FATF blacklist; ","")&amp;IF('Data · Lists'!D12=1,"UN sanctions; ","")&amp;IF('Data · Lists'!E12=1,"home-jurisdiction sanctions; ","")&amp;IF('Data · Lists'!F12=1,"internal blacklist","")),IF(SUM('Data · Lists'!G12:L12)&gt;0,"Auto-High: "&amp;TRIM(IF('Data · Lists'!G12=1,"FATF greylist; ","")&amp;IF('Data · Lists'!H12=1,"EU high-risk; ","")&amp;IF('Data · Lists'!I12=1,"EU sanctions; ","")&amp;IF('Data · Lists'!J12=1,"UK sanctions; ","")&amp;IF('Data · Lists'!K12=1,"OFAC; ","")&amp;IF('Data · Lists'!L12=1,"Canada sanctions","")),IF(J12=0,"No index data: Manual Review",IF(K12&lt;cov_min,"Coverage below minimum: Manual Review","Index-based"&amp;IF(J12=1," (single indicator, raised one level)","")&amp;IF('Data · Lists'!M12=1," + offshore floor","")))))</f>
        <v>Auto-High: FATF greylist; EU high-risk;</v>
      </c>
      <c r="F12" s="30" t="str">
        <f t="shared" si="1"/>
        <v>EDD, enhanced ongoing monitoring, management approval to onboard or continue.</v>
      </c>
      <c r="G12" s="11"/>
      <c r="H12" s="36"/>
      <c r="I12" s="11" t="str">
        <f>IF(SUM('Data · Lists'!C12:F12)&gt;0,"Blacklist",IF(SUM('Data · Lists'!G12:L12)&gt;0,"High Risk",IF(J12=0,"Manual Review",IF(K12&lt;cov_min,"Manual Review",INDEX(Cfg_Ratings,MIN(3,MAX(IF('Data · Lists'!M12=1,off_floor,1),IF(J12=1,IF(L12&lt;band_L,1,IF(L12&lt;band_M,2,3))+1,IF(L12&lt;band_L,1,IF(L12&lt;band_M,2,3))))))))))</f>
        <v>High Risk</v>
      </c>
      <c r="J12" s="11">
        <f t="shared" si="2"/>
        <v>5</v>
      </c>
      <c r="K12" s="17">
        <f t="shared" si="3"/>
        <v>1.0</v>
      </c>
      <c r="L12" s="18">
        <f t="shared" si="4"/>
        <v>2.7</v>
      </c>
      <c r="M12" s="11" t="str">
        <f>IF('Data · Indices'!C12="","",IF('Data · Indices'!C12="Low",1,IF('Data · Indices'!C12="Medium",2,IF('Data · Indices'!C12="High",3,NA()))))</f>
        <v/>
      </c>
      <c r="N12" s="11" t="str">
        <f>IF('Data · Indices'!D12="","",IF('Data · Indices'!D12="Low",1,IF('Data · Indices'!D12="Medium",2,IF('Data · Indices'!D12="High",3,NA()))))</f>
        <v/>
      </c>
      <c r="O12" s="11" t="str">
        <f>IF('Data · Indices'!E12="","",IF('Data · Indices'!E12="Low",1,IF('Data · Indices'!E12="Medium",2,IF('Data · Indices'!E12="High",3,NA()))))</f>
        <v/>
      </c>
      <c r="P12" s="11" t="str">
        <f>IF('Data · Indices'!F12="","",IF('Data · Indices'!F12="Low",1,IF('Data · Indices'!F12="Medium",2,IF('Data · Indices'!F12="High",3,NA()))))</f>
        <v/>
      </c>
      <c r="Q12" s="11" t="str">
        <f>IF('Data · Indices'!G12="","",IF('Data · Indices'!G12="Low",1,IF('Data · Indices'!G12="Medium",2,IF('Data · Indices'!G12="High",3,NA()))))</f>
        <v/>
      </c>
      <c r="R12" s="11">
        <f t="shared" si="5"/>
        <v>100</v>
      </c>
      <c r="S12" s="15" t="s">
        <v>108</v>
      </c>
      <c r="T12" s="30"/>
      <c r="U12" s="36"/>
    </row>
    <row r="13" spans="1:21" x14ac:dyDescent="0.2">
      <c r="A13" s="19" t="s">
        <v>109</v>
      </c>
      <c r="B13" s="19" t="s">
        <v>110</v>
      </c>
      <c r="C13" s="37" t="s">
        <v>111</v>
      </c>
      <c r="D13" s="20" t="str">
        <f t="shared" si="0"/>
        <v>High Risk</v>
      </c>
      <c r="E13" s="38" t="str">
        <f>IF(SUM('Data · Lists'!C13:F13)&gt;0,"Blacklist: "&amp;TRIM(IF('Data · Lists'!C13=1,"FATF blacklist; ","")&amp;IF('Data · Lists'!D13=1,"UN sanctions; ","")&amp;IF('Data · Lists'!E13=1,"home-jurisdiction sanctions; ","")&amp;IF('Data · Lists'!F13=1,"internal blacklist","")),IF(SUM('Data · Lists'!G13:L13)&gt;0,"Auto-High: "&amp;TRIM(IF('Data · Lists'!G13=1,"FATF greylist; ","")&amp;IF('Data · Lists'!H13=1,"EU high-risk; ","")&amp;IF('Data · Lists'!I13=1,"EU sanctions; ","")&amp;IF('Data · Lists'!J13=1,"UK sanctions; ","")&amp;IF('Data · Lists'!K13=1,"OFAC; ","")&amp;IF('Data · Lists'!L13=1,"Canada sanctions","")),IF(J13=0,"No index data: Manual Review",IF(K13&lt;cov_min,"Coverage below minimum: Manual Review","Index-based"&amp;IF(J13=1," (single indicator, raised one level)","")&amp;IF('Data · Lists'!M13=1," + offshore floor","")))))</f>
        <v>Coverage below minimum: Manual Review</v>
      </c>
      <c r="F13" s="38" t="str">
        <f t="shared" si="1"/>
        <v>EDD, enhanced ongoing monitoring, management approval to onboard or continue.</v>
      </c>
      <c r="G13" s="21" t="inlineStr">
        <is>
          <t xml:space="preserve">High Risk</t>
        </is>
      </c>
      <c r="H13" s="39" t="inlineStr">
        <is>
          <t xml:space="preserve">Northhold default rule R4: EU tax list Annex I (9 Oct 2026) -&gt; rule (b); FSI high; Eurostat OFC; CFATF MER 2024.</t>
        </is>
      </c>
      <c r="I13" s="21" t="str">
        <f>IF(SUM('Data · Lists'!C13:F13)&gt;0,"Blacklist",IF(SUM('Data · Lists'!G13:L13)&gt;0,"High Risk",IF(J13=0,"Manual Review",IF(K13&lt;cov_min,"Manual Review",INDEX(Cfg_Ratings,MIN(3,MAX(IF('Data · Lists'!M13=1,off_floor,1),IF(J13=1,IF(L13&lt;band_L,1,IF(L13&lt;band_M,2,3))+1,IF(L13&lt;band_L,1,IF(L13&lt;band_M,2,3))))))))))</f>
        <v>Manual Review</v>
      </c>
      <c r="J13" s="21">
        <f t="shared" si="2"/>
        <v>2</v>
      </c>
      <c r="K13" s="22">
        <f t="shared" si="3"/>
        <v>0.3</v>
      </c>
      <c r="L13" s="23">
        <f t="shared" si="4"/>
        <v>2.3333333333333335</v>
      </c>
      <c r="M13" s="21" t="str">
        <f>IF('Data · Indices'!C13="","",IF('Data · Indices'!C13="Low",1,IF('Data · Indices'!C13="Medium",2,IF('Data · Indices'!C13="High",3,NA()))))</f>
        <v/>
      </c>
      <c r="N13" s="21" t="str">
        <f>IF('Data · Indices'!D13="","",IF('Data · Indices'!D13="Low",1,IF('Data · Indices'!D13="Medium",2,IF('Data · Indices'!D13="High",3,NA()))))</f>
        <v/>
      </c>
      <c r="O13" s="21" t="str">
        <f>IF('Data · Indices'!E13="","",IF('Data · Indices'!E13="Low",1,IF('Data · Indices'!E13="Medium",2,IF('Data · Indices'!E13="High",3,NA()))))</f>
        <v/>
      </c>
      <c r="P13" s="21" t="str">
        <f>IF('Data · Indices'!F13="","",IF('Data · Indices'!F13="Low",1,IF('Data · Indices'!F13="Medium",2,IF('Data · Indices'!F13="High",3,NA()))))</f>
        <v/>
      </c>
      <c r="Q13" s="21" t="str">
        <f>IF('Data · Indices'!G13="","",IF('Data · Indices'!G13="Low",1,IF('Data · Indices'!G13="Medium",2,IF('Data · Indices'!G13="High",3,NA()))))</f>
        <v/>
      </c>
      <c r="R13" s="21">
        <f t="shared" si="5"/>
        <v>30</v>
      </c>
      <c r="S13" s="19" t="s">
        <v>112</v>
      </c>
      <c r="T13" s="38"/>
      <c r="U13" s="39"/>
    </row>
    <row r="14" spans="1:21" x14ac:dyDescent="0.2">
      <c r="A14" s="15" t="s">
        <v>113</v>
      </c>
      <c r="B14" s="15" t="s">
        <v>114</v>
      </c>
      <c r="C14" s="35" t="s">
        <v>115</v>
      </c>
      <c r="D14" s="16" t="str">
        <f t="shared" si="0"/>
        <v>High Risk</v>
      </c>
      <c r="E14" s="30" t="str">
        <f>IF(SUM('Data · Lists'!C14:F14)&gt;0,"Blacklist: "&amp;TRIM(IF('Data · Lists'!C14=1,"FATF blacklist; ","")&amp;IF('Data · Lists'!D14=1,"UN sanctions; ","")&amp;IF('Data · Lists'!E14=1,"home-jurisdiction sanctions; ","")&amp;IF('Data · Lists'!F14=1,"internal blacklist","")),IF(SUM('Data · Lists'!G14:L14)&gt;0,"Auto-High: "&amp;TRIM(IF('Data · Lists'!G14=1,"FATF greylist; ","")&amp;IF('Data · Lists'!H14=1,"EU high-risk; ","")&amp;IF('Data · Lists'!I14=1,"EU sanctions; ","")&amp;IF('Data · Lists'!J14=1,"UK sanctions; ","")&amp;IF('Data · Lists'!K14=1,"OFAC; ","")&amp;IF('Data · Lists'!L14=1,"Canada sanctions","")),IF(J14=0,"No index data: Manual Review",IF(K14&lt;cov_min,"Coverage below minimum: Manual Review","Index-based"&amp;IF(J14=1," (single indicator, raised one level)","")&amp;IF('Data · Lists'!M14=1," + offshore floor","")))))</f>
        <v>No index data: Manual Review</v>
      </c>
      <c r="F14" s="30" t="str">
        <f t="shared" si="1"/>
        <v>EDD, enhanced ongoing monitoring, management approval to onboard or continue.</v>
      </c>
      <c r="G14" s="11" t="inlineStr">
        <is>
          <t xml:space="preserve">High Risk</t>
        </is>
      </c>
      <c r="H14" s="36" t="inlineStr">
        <is>
          <t xml:space="preserve">Northhold default rule R1: no permanent population, no financial sector.</t>
        </is>
      </c>
      <c r="I14" s="11" t="str">
        <f>IF(SUM('Data · Lists'!C14:F14)&gt;0,"Blacklist",IF(SUM('Data · Lists'!G14:L14)&gt;0,"High Risk",IF(J14=0,"Manual Review",IF(K14&lt;cov_min,"Manual Review",INDEX(Cfg_Ratings,MIN(3,MAX(IF('Data · Lists'!M14=1,off_floor,1),IF(J14=1,IF(L14&lt;band_L,1,IF(L14&lt;band_M,2,3))+1,IF(L14&lt;band_L,1,IF(L14&lt;band_M,2,3))))))))))</f>
        <v>Manual Review</v>
      </c>
      <c r="J14" s="11">
        <f t="shared" si="2"/>
        <v>0</v>
      </c>
      <c r="K14" s="17">
        <f t="shared" si="3"/>
        <v>0.0</v>
      </c>
      <c r="L14" s="18" t="str">
        <f t="shared" si="4"/>
        <v/>
      </c>
      <c r="M14" s="11" t="str">
        <f>IF('Data · Indices'!C14="","",IF('Data · Indices'!C14="Low",1,IF('Data · Indices'!C14="Medium",2,IF('Data · Indices'!C14="High",3,NA()))))</f>
        <v/>
      </c>
      <c r="N14" s="11" t="str">
        <f>IF('Data · Indices'!D14="","",IF('Data · Indices'!D14="Low",1,IF('Data · Indices'!D14="Medium",2,IF('Data · Indices'!D14="High",3,NA()))))</f>
        <v/>
      </c>
      <c r="O14" s="11" t="str">
        <f>IF('Data · Indices'!E14="","",IF('Data · Indices'!E14="Low",1,IF('Data · Indices'!E14="Medium",2,IF('Data · Indices'!E14="High",3,NA()))))</f>
        <v/>
      </c>
      <c r="P14" s="11" t="str">
        <f>IF('Data · Indices'!F14="","",IF('Data · Indices'!F14="Low",1,IF('Data · Indices'!F14="Medium",2,IF('Data · Indices'!F14="High",3,NA()))))</f>
        <v/>
      </c>
      <c r="Q14" s="11" t="str">
        <f>IF('Data · Indices'!G14="","",IF('Data · Indices'!G14="Low",1,IF('Data · Indices'!G14="Medium",2,IF('Data · Indices'!G14="High",3,NA()))))</f>
        <v/>
      </c>
      <c r="R14" s="11">
        <f t="shared" si="5"/>
        <v>0</v>
      </c>
      <c r="S14" s="15" t="s">
        <v>116</v>
      </c>
      <c r="T14" s="30"/>
      <c r="U14" s="36"/>
    </row>
    <row r="15" spans="1:21" x14ac:dyDescent="0.2">
      <c r="A15" s="19" t="s">
        <v>117</v>
      </c>
      <c r="B15" s="19" t="s">
        <v>118</v>
      </c>
      <c r="C15" s="37" t="s">
        <v>119</v>
      </c>
      <c r="D15" s="20" t="str">
        <f t="shared" si="0"/>
        <v>Medium Risk</v>
      </c>
      <c r="E15" s="38" t="str">
        <f>IF(SUM('Data · Lists'!C15:F15)&gt;0,"Blacklist: "&amp;TRIM(IF('Data · Lists'!C15=1,"FATF blacklist; ","")&amp;IF('Data · Lists'!D15=1,"UN sanctions; ","")&amp;IF('Data · Lists'!E15=1,"home-jurisdiction sanctions; ","")&amp;IF('Data · Lists'!F15=1,"internal blacklist","")),IF(SUM('Data · Lists'!G15:L15)&gt;0,"Auto-High: "&amp;TRIM(IF('Data · Lists'!G15=1,"FATF greylist; ","")&amp;IF('Data · Lists'!H15=1,"EU high-risk; ","")&amp;IF('Data · Lists'!I15=1,"EU sanctions; ","")&amp;IF('Data · Lists'!J15=1,"UK sanctions; ","")&amp;IF('Data · Lists'!K15=1,"OFAC; ","")&amp;IF('Data · Lists'!L15=1,"Canada sanctions","")),IF(J15=0,"No index data: Manual Review",IF(K15&lt;cov_min,"Coverage below minimum: Manual Review","Index-based"&amp;IF(J15=1," (single indicator, raised one level)","")&amp;IF('Data · Lists'!M15=1," + offshore floor","")))))</f>
        <v>Index-based + offshore floor</v>
      </c>
      <c r="F15" s="38" t="str">
        <f t="shared" si="1"/>
        <v>Standard CDD with awareness of contextual factors.</v>
      </c>
      <c r="G15" s="21"/>
      <c r="H15" s="39"/>
      <c r="I15" s="21" t="str">
        <f>IF(SUM('Data · Lists'!C15:F15)&gt;0,"Blacklist",IF(SUM('Data · Lists'!G15:L15)&gt;0,"High Risk",IF(J15=0,"Manual Review",IF(K15&lt;cov_min,"Manual Review",INDEX(Cfg_Ratings,MIN(3,MAX(IF('Data · Lists'!M15=1,off_floor,1),IF(J15=1,IF(L15&lt;band_L,1,IF(L15&lt;band_M,2,3))+1,IF(L15&lt;band_L,1,IF(L15&lt;band_M,2,3))))))))))</f>
        <v>Medium Risk</v>
      </c>
      <c r="J15" s="21">
        <f t="shared" si="2"/>
        <v>3</v>
      </c>
      <c r="K15" s="22">
        <f t="shared" si="3"/>
        <v>0.7</v>
      </c>
      <c r="L15" s="23">
        <f t="shared" si="4"/>
        <v>1.5714285714285714</v>
      </c>
      <c r="M15" s="21" t="str">
        <f>IF('Data · Indices'!C15="","",IF('Data · Indices'!C15="Low",1,IF('Data · Indices'!C15="Medium",2,IF('Data · Indices'!C15="High",3,NA()))))</f>
        <v/>
      </c>
      <c r="N15" s="21" t="str">
        <f>IF('Data · Indices'!D15="","",IF('Data · Indices'!D15="Low",1,IF('Data · Indices'!D15="Medium",2,IF('Data · Indices'!D15="High",3,NA()))))</f>
        <v/>
      </c>
      <c r="O15" s="21" t="str">
        <f>IF('Data · Indices'!E15="","",IF('Data · Indices'!E15="Low",1,IF('Data · Indices'!E15="Medium",2,IF('Data · Indices'!E15="High",3,NA()))))</f>
        <v/>
      </c>
      <c r="P15" s="21" t="str">
        <f>IF('Data · Indices'!F15="","",IF('Data · Indices'!F15="Low",1,IF('Data · Indices'!F15="Medium",2,IF('Data · Indices'!F15="High",3,NA()))))</f>
        <v/>
      </c>
      <c r="Q15" s="21" t="str">
        <f>IF('Data · Indices'!G15="","",IF('Data · Indices'!G15="Low",1,IF('Data · Indices'!G15="Medium",2,IF('Data · Indices'!G15="High",3,NA()))))</f>
        <v/>
      </c>
      <c r="R15" s="21">
        <f t="shared" si="5"/>
        <v>70</v>
      </c>
      <c r="S15" s="19" t="s">
        <v>120</v>
      </c>
      <c r="T15" s="38"/>
      <c r="U15" s="39"/>
    </row>
    <row r="16" spans="1:21" x14ac:dyDescent="0.2">
      <c r="A16" s="15" t="s">
        <v>121</v>
      </c>
      <c r="B16" s="15" t="s">
        <v>122</v>
      </c>
      <c r="C16" s="35" t="s">
        <v>123</v>
      </c>
      <c r="D16" s="16" t="str">
        <f t="shared" si="0"/>
        <v>Medium Risk</v>
      </c>
      <c r="E16" s="30" t="str">
        <f>IF(SUM('Data · Lists'!C16:F16)&gt;0,"Blacklist: "&amp;TRIM(IF('Data · Lists'!C16=1,"FATF blacklist; ","")&amp;IF('Data · Lists'!D16=1,"UN sanctions; ","")&amp;IF('Data · Lists'!E16=1,"home-jurisdiction sanctions; ","")&amp;IF('Data · Lists'!F16=1,"internal blacklist","")),IF(SUM('Data · Lists'!G16:L16)&gt;0,"Auto-High: "&amp;TRIM(IF('Data · Lists'!G16=1,"FATF greylist; ","")&amp;IF('Data · Lists'!H16=1,"EU high-risk; ","")&amp;IF('Data · Lists'!I16=1,"EU sanctions; ","")&amp;IF('Data · Lists'!J16=1,"UK sanctions; ","")&amp;IF('Data · Lists'!K16=1,"OFAC; ","")&amp;IF('Data · Lists'!L16=1,"Canada sanctions","")),IF(J16=0,"No index data: Manual Review",IF(K16&lt;cov_min,"Coverage below minimum: Manual Review","Index-based"&amp;IF(J16=1," (single indicator, raised one level)","")&amp;IF('Data · Lists'!M16=1," + offshore floor","")))))</f>
        <v>Index-based</v>
      </c>
      <c r="F16" s="30" t="str">
        <f t="shared" si="1"/>
        <v>Standard CDD with awareness of contextual factors.</v>
      </c>
      <c r="G16" s="11"/>
      <c r="H16" s="36"/>
      <c r="I16" s="11" t="str">
        <f>IF(SUM('Data · Lists'!C16:F16)&gt;0,"Blacklist",IF(SUM('Data · Lists'!G16:L16)&gt;0,"High Risk",IF(J16=0,"Manual Review",IF(K16&lt;cov_min,"Manual Review",INDEX(Cfg_Ratings,MIN(3,MAX(IF('Data · Lists'!M16=1,off_floor,1),IF(J16=1,IF(L16&lt;band_L,1,IF(L16&lt;band_M,2,3))+1,IF(L16&lt;band_L,1,IF(L16&lt;band_M,2,3))))))))))</f>
        <v>Medium Risk</v>
      </c>
      <c r="J16" s="11">
        <f t="shared" si="2"/>
        <v>5</v>
      </c>
      <c r="K16" s="17">
        <f t="shared" si="3"/>
        <v>1.0</v>
      </c>
      <c r="L16" s="18">
        <f t="shared" si="4"/>
        <v>1.8</v>
      </c>
      <c r="M16" s="11" t="str">
        <f>IF('Data · Indices'!C16="","",IF('Data · Indices'!C16="Low",1,IF('Data · Indices'!C16="Medium",2,IF('Data · Indices'!C16="High",3,NA()))))</f>
        <v/>
      </c>
      <c r="N16" s="11" t="str">
        <f>IF('Data · Indices'!D16="","",IF('Data · Indices'!D16="Low",1,IF('Data · Indices'!D16="Medium",2,IF('Data · Indices'!D16="High",3,NA()))))</f>
        <v/>
      </c>
      <c r="O16" s="11" t="str">
        <f>IF('Data · Indices'!E16="","",IF('Data · Indices'!E16="Low",1,IF('Data · Indices'!E16="Medium",2,IF('Data · Indices'!E16="High",3,NA()))))</f>
        <v/>
      </c>
      <c r="P16" s="11" t="str">
        <f>IF('Data · Indices'!F16="","",IF('Data · Indices'!F16="Low",1,IF('Data · Indices'!F16="Medium",2,IF('Data · Indices'!F16="High",3,NA()))))</f>
        <v/>
      </c>
      <c r="Q16" s="11" t="str">
        <f>IF('Data · Indices'!G16="","",IF('Data · Indices'!G16="Low",1,IF('Data · Indices'!G16="Medium",2,IF('Data · Indices'!G16="High",3,NA()))))</f>
        <v/>
      </c>
      <c r="R16" s="11">
        <f t="shared" si="5"/>
        <v>100</v>
      </c>
      <c r="S16" s="15" t="s">
        <v>124</v>
      </c>
      <c r="T16" s="30"/>
      <c r="U16" s="36"/>
    </row>
    <row r="17" spans="1:21" x14ac:dyDescent="0.2">
      <c r="A17" s="19" t="s">
        <v>125</v>
      </c>
      <c r="B17" s="19" t="s">
        <v>126</v>
      </c>
      <c r="C17" s="37" t="s">
        <v>127</v>
      </c>
      <c r="D17" s="20" t="str">
        <f t="shared" si="0"/>
        <v>Low Risk</v>
      </c>
      <c r="E17" s="38" t="str">
        <f>IF(SUM('Data · Lists'!C17:F17)&gt;0,"Blacklist: "&amp;TRIM(IF('Data · Lists'!C17=1,"FATF blacklist; ","")&amp;IF('Data · Lists'!D17=1,"UN sanctions; ","")&amp;IF('Data · Lists'!E17=1,"home-jurisdiction sanctions; ","")&amp;IF('Data · Lists'!F17=1,"internal blacklist","")),IF(SUM('Data · Lists'!G17:L17)&gt;0,"Auto-High: "&amp;TRIM(IF('Data · Lists'!G17=1,"FATF greylist; ","")&amp;IF('Data · Lists'!H17=1,"EU high-risk; ","")&amp;IF('Data · Lists'!I17=1,"EU sanctions; ","")&amp;IF('Data · Lists'!J17=1,"UK sanctions; ","")&amp;IF('Data · Lists'!K17=1,"OFAC; ","")&amp;IF('Data · Lists'!L17=1,"Canada sanctions","")),IF(J17=0,"No index data: Manual Review",IF(K17&lt;cov_min,"Coverage below minimum: Manual Review","Index-based"&amp;IF(J17=1," (single indicator, raised one level)","")&amp;IF('Data · Lists'!M17=1," + offshore floor","")))))</f>
        <v>Index-based</v>
      </c>
      <c r="F17" s="38" t="str">
        <f t="shared" si="1"/>
        <v>Simplified measures where permitted, subject to Compliance confirmation.</v>
      </c>
      <c r="G17" s="21"/>
      <c r="H17" s="39"/>
      <c r="I17" s="21" t="str">
        <f>IF(SUM('Data · Lists'!C17:F17)&gt;0,"Blacklist",IF(SUM('Data · Lists'!G17:L17)&gt;0,"High Risk",IF(J17=0,"Manual Review",IF(K17&lt;cov_min,"Manual Review",INDEX(Cfg_Ratings,MIN(3,MAX(IF('Data · Lists'!M17=1,off_floor,1),IF(J17=1,IF(L17&lt;band_L,1,IF(L17&lt;band_M,2,3))+1,IF(L17&lt;band_L,1,IF(L17&lt;band_M,2,3))))))))))</f>
        <v>Low Risk</v>
      </c>
      <c r="J17" s="21">
        <f t="shared" si="2"/>
        <v>4</v>
      </c>
      <c r="K17" s="22">
        <f t="shared" si="3"/>
        <v>0.8</v>
      </c>
      <c r="L17" s="23">
        <f t="shared" si="4"/>
        <v>1.4375</v>
      </c>
      <c r="M17" s="21" t="str">
        <f>IF('Data · Indices'!C17="","",IF('Data · Indices'!C17="Low",1,IF('Data · Indices'!C17="Medium",2,IF('Data · Indices'!C17="High",3,NA()))))</f>
        <v/>
      </c>
      <c r="N17" s="21" t="str">
        <f>IF('Data · Indices'!D17="","",IF('Data · Indices'!D17="Low",1,IF('Data · Indices'!D17="Medium",2,IF('Data · Indices'!D17="High",3,NA()))))</f>
        <v/>
      </c>
      <c r="O17" s="21" t="str">
        <f>IF('Data · Indices'!E17="","",IF('Data · Indices'!E17="Low",1,IF('Data · Indices'!E17="Medium",2,IF('Data · Indices'!E17="High",3,NA()))))</f>
        <v/>
      </c>
      <c r="P17" s="21" t="str">
        <f>IF('Data · Indices'!F17="","",IF('Data · Indices'!F17="Low",1,IF('Data · Indices'!F17="Medium",2,IF('Data · Indices'!F17="High",3,NA()))))</f>
        <v/>
      </c>
      <c r="Q17" s="21" t="str">
        <f>IF('Data · Indices'!G17="","",IF('Data · Indices'!G17="Low",1,IF('Data · Indices'!G17="Medium",2,IF('Data · Indices'!G17="High",3,NA()))))</f>
        <v/>
      </c>
      <c r="R17" s="21">
        <f t="shared" si="5"/>
        <v>80</v>
      </c>
      <c r="S17" s="19" t="s">
        <v>128</v>
      </c>
      <c r="T17" s="38"/>
      <c r="U17" s="39"/>
    </row>
    <row r="18" spans="1:21" x14ac:dyDescent="0.2">
      <c r="A18" s="15" t="s">
        <v>129</v>
      </c>
      <c r="B18" s="15" t="s">
        <v>130</v>
      </c>
      <c r="C18" s="35" t="s">
        <v>131</v>
      </c>
      <c r="D18" s="16" t="str">
        <f t="shared" si="0"/>
        <v>Medium Risk</v>
      </c>
      <c r="E18" s="30" t="str">
        <f>IF(SUM('Data · Lists'!C18:F18)&gt;0,"Blacklist: "&amp;TRIM(IF('Data · Lists'!C18=1,"FATF blacklist; ","")&amp;IF('Data · Lists'!D18=1,"UN sanctions; ","")&amp;IF('Data · Lists'!E18=1,"home-jurisdiction sanctions; ","")&amp;IF('Data · Lists'!F18=1,"internal blacklist","")),IF(SUM('Data · Lists'!G18:L18)&gt;0,"Auto-High: "&amp;TRIM(IF('Data · Lists'!G18=1,"FATF greylist; ","")&amp;IF('Data · Lists'!H18=1,"EU high-risk; ","")&amp;IF('Data · Lists'!I18=1,"EU sanctions; ","")&amp;IF('Data · Lists'!J18=1,"UK sanctions; ","")&amp;IF('Data · Lists'!K18=1,"OFAC; ","")&amp;IF('Data · Lists'!L18=1,"Canada sanctions","")),IF(J18=0,"No index data: Manual Review",IF(K18&lt;cov_min,"Coverage below minimum: Manual Review","Index-based"&amp;IF(J18=1," (single indicator, raised one level)","")&amp;IF('Data · Lists'!M18=1," + offshore floor","")))))</f>
        <v>Coverage below minimum: Manual Review</v>
      </c>
      <c r="F18" s="30" t="str">
        <f t="shared" si="1"/>
        <v>Standard CDD with awareness of contextual factors.</v>
      </c>
      <c r="G18" s="11" t="inlineStr">
        <is>
          <t xml:space="preserve">Medium Risk</t>
        </is>
      </c>
      <c r="H18" s="36" t="inlineStr">
        <is>
          <t xml:space="preserve">Northhold default rule R4: Kingdom of the Netherlands, own AML regime; Eurostat OFC -&gt; Medium.</t>
        </is>
      </c>
      <c r="I18" s="11" t="str">
        <f>IF(SUM('Data · Lists'!C18:F18)&gt;0,"Blacklist",IF(SUM('Data · Lists'!G18:L18)&gt;0,"High Risk",IF(J18=0,"Manual Review",IF(K18&lt;cov_min,"Manual Review",INDEX(Cfg_Ratings,MIN(3,MAX(IF('Data · Lists'!M18=1,off_floor,1),IF(J18=1,IF(L18&lt;band_L,1,IF(L18&lt;band_M,2,3))+1,IF(L18&lt;band_L,1,IF(L18&lt;band_M,2,3))))))))))</f>
        <v>Manual Review</v>
      </c>
      <c r="J18" s="11">
        <f t="shared" si="2"/>
        <v>2</v>
      </c>
      <c r="K18" s="17">
        <f t="shared" si="3"/>
        <v>0.3</v>
      </c>
      <c r="L18" s="18">
        <f t="shared" si="4"/>
        <v>1.6666666666666667</v>
      </c>
      <c r="M18" s="11" t="str">
        <f>IF('Data · Indices'!C18="","",IF('Data · Indices'!C18="Low",1,IF('Data · Indices'!C18="Medium",2,IF('Data · Indices'!C18="High",3,NA()))))</f>
        <v/>
      </c>
      <c r="N18" s="11" t="str">
        <f>IF('Data · Indices'!D18="","",IF('Data · Indices'!D18="Low",1,IF('Data · Indices'!D18="Medium",2,IF('Data · Indices'!D18="High",3,NA()))))</f>
        <v/>
      </c>
      <c r="O18" s="11" t="str">
        <f>IF('Data · Indices'!E18="","",IF('Data · Indices'!E18="Low",1,IF('Data · Indices'!E18="Medium",2,IF('Data · Indices'!E18="High",3,NA()))))</f>
        <v/>
      </c>
      <c r="P18" s="11" t="str">
        <f>IF('Data · Indices'!F18="","",IF('Data · Indices'!F18="Low",1,IF('Data · Indices'!F18="Medium",2,IF('Data · Indices'!F18="High",3,NA()))))</f>
        <v/>
      </c>
      <c r="Q18" s="11" t="str">
        <f>IF('Data · Indices'!G18="","",IF('Data · Indices'!G18="Low",1,IF('Data · Indices'!G18="Medium",2,IF('Data · Indices'!G18="High",3,NA()))))</f>
        <v/>
      </c>
      <c r="R18" s="11">
        <f t="shared" si="5"/>
        <v>30</v>
      </c>
      <c r="S18" s="15" t="s">
        <v>132</v>
      </c>
      <c r="T18" s="30"/>
      <c r="U18" s="36"/>
    </row>
    <row r="19" spans="1:21" x14ac:dyDescent="0.2">
      <c r="A19" s="19" t="s">
        <v>133</v>
      </c>
      <c r="B19" s="19" t="s">
        <v>134</v>
      </c>
      <c r="C19" s="37" t="s">
        <v>135</v>
      </c>
      <c r="D19" s="20" t="str">
        <f t="shared" si="0"/>
        <v>Low Risk</v>
      </c>
      <c r="E19" s="38" t="str">
        <f>IF(SUM('Data · Lists'!C19:F19)&gt;0,"Blacklist: "&amp;TRIM(IF('Data · Lists'!C19=1,"FATF blacklist; ","")&amp;IF('Data · Lists'!D19=1,"UN sanctions; ","")&amp;IF('Data · Lists'!E19=1,"home-jurisdiction sanctions; ","")&amp;IF('Data · Lists'!F19=1,"internal blacklist","")),IF(SUM('Data · Lists'!G19:L19)&gt;0,"Auto-High: "&amp;TRIM(IF('Data · Lists'!G19=1,"FATF greylist; ","")&amp;IF('Data · Lists'!H19=1,"EU high-risk; ","")&amp;IF('Data · Lists'!I19=1,"EU sanctions; ","")&amp;IF('Data · Lists'!J19=1,"UK sanctions; ","")&amp;IF('Data · Lists'!K19=1,"OFAC; ","")&amp;IF('Data · Lists'!L19=1,"Canada sanctions","")),IF(J19=0,"No index data: Manual Review",IF(K19&lt;cov_min,"Coverage below minimum: Manual Review","Index-based"&amp;IF(J19=1," (single indicator, raised one level)","")&amp;IF('Data · Lists'!M19=1," + offshore floor","")))))</f>
        <v>Index-based</v>
      </c>
      <c r="F19" s="38" t="str">
        <f t="shared" si="1"/>
        <v>Simplified measures where permitted, subject to Compliance confirmation.</v>
      </c>
      <c r="G19" s="21"/>
      <c r="H19" s="39"/>
      <c r="I19" s="21" t="str">
        <f>IF(SUM('Data · Lists'!C19:F19)&gt;0,"Blacklist",IF(SUM('Data · Lists'!G19:L19)&gt;0,"High Risk",IF(J19=0,"Manual Review",IF(K19&lt;cov_min,"Manual Review",INDEX(Cfg_Ratings,MIN(3,MAX(IF('Data · Lists'!M19=1,off_floor,1),IF(J19=1,IF(L19&lt;band_L,1,IF(L19&lt;band_M,2,3))+1,IF(L19&lt;band_L,1,IF(L19&lt;band_M,2,3))))))))))</f>
        <v>Low Risk</v>
      </c>
      <c r="J19" s="21">
        <f t="shared" si="2"/>
        <v>5</v>
      </c>
      <c r="K19" s="22">
        <f t="shared" si="3"/>
        <v>1.0</v>
      </c>
      <c r="L19" s="23">
        <f t="shared" si="4"/>
        <v>1.55</v>
      </c>
      <c r="M19" s="21" t="str">
        <f>IF('Data · Indices'!C19="","",IF('Data · Indices'!C19="Low",1,IF('Data · Indices'!C19="Medium",2,IF('Data · Indices'!C19="High",3,NA()))))</f>
        <v/>
      </c>
      <c r="N19" s="21" t="str">
        <f>IF('Data · Indices'!D19="","",IF('Data · Indices'!D19="Low",1,IF('Data · Indices'!D19="Medium",2,IF('Data · Indices'!D19="High",3,NA()))))</f>
        <v/>
      </c>
      <c r="O19" s="21" t="str">
        <f>IF('Data · Indices'!E19="","",IF('Data · Indices'!E19="Low",1,IF('Data · Indices'!E19="Medium",2,IF('Data · Indices'!E19="High",3,NA()))))</f>
        <v/>
      </c>
      <c r="P19" s="21" t="str">
        <f>IF('Data · Indices'!F19="","",IF('Data · Indices'!F19="Low",1,IF('Data · Indices'!F19="Medium",2,IF('Data · Indices'!F19="High",3,NA()))))</f>
        <v/>
      </c>
      <c r="Q19" s="21" t="str">
        <f>IF('Data · Indices'!G19="","",IF('Data · Indices'!G19="Low",1,IF('Data · Indices'!G19="Medium",2,IF('Data · Indices'!G19="High",3,NA()))))</f>
        <v/>
      </c>
      <c r="R19" s="21">
        <f t="shared" si="5"/>
        <v>100</v>
      </c>
      <c r="S19" s="19" t="s">
        <v>136</v>
      </c>
      <c r="T19" s="38"/>
      <c r="U19" s="39"/>
    </row>
    <row r="20" spans="1:21" x14ac:dyDescent="0.2">
      <c r="A20" s="15" t="s">
        <v>137</v>
      </c>
      <c r="B20" s="15" t="s">
        <v>138</v>
      </c>
      <c r="C20" s="35" t="s">
        <v>139</v>
      </c>
      <c r="D20" s="16" t="str">
        <f t="shared" si="0"/>
        <v>Low Risk</v>
      </c>
      <c r="E20" s="30" t="str">
        <f>IF(SUM('Data · Lists'!C20:F20)&gt;0,"Blacklist: "&amp;TRIM(IF('Data · Lists'!C20=1,"FATF blacklist; ","")&amp;IF('Data · Lists'!D20=1,"UN sanctions; ","")&amp;IF('Data · Lists'!E20=1,"home-jurisdiction sanctions; ","")&amp;IF('Data · Lists'!F20=1,"internal blacklist","")),IF(SUM('Data · Lists'!G20:L20)&gt;0,"Auto-High: "&amp;TRIM(IF('Data · Lists'!G20=1,"FATF greylist; ","")&amp;IF('Data · Lists'!H20=1,"EU high-risk; ","")&amp;IF('Data · Lists'!I20=1,"EU sanctions; ","")&amp;IF('Data · Lists'!J20=1,"UK sanctions; ","")&amp;IF('Data · Lists'!K20=1,"OFAC; ","")&amp;IF('Data · Lists'!L20=1,"Canada sanctions","")),IF(J20=0,"No index data: Manual Review",IF(K20&lt;cov_min,"Coverage below minimum: Manual Review","Index-based"&amp;IF(J20=1," (single indicator, raised one level)","")&amp;IF('Data · Lists'!M20=1," + offshore floor","")))))</f>
        <v>Index-based</v>
      </c>
      <c r="F20" s="30" t="str">
        <f t="shared" si="1"/>
        <v>Simplified measures where permitted, subject to Compliance confirmation.</v>
      </c>
      <c r="G20" s="11"/>
      <c r="H20" s="36"/>
      <c r="I20" s="11" t="str">
        <f>IF(SUM('Data · Lists'!C20:F20)&gt;0,"Blacklist",IF(SUM('Data · Lists'!G20:L20)&gt;0,"High Risk",IF(J20=0,"Manual Review",IF(K20&lt;cov_min,"Manual Review",INDEX(Cfg_Ratings,MIN(3,MAX(IF('Data · Lists'!M20=1,off_floor,1),IF(J20=1,IF(L20&lt;band_L,1,IF(L20&lt;band_M,2,3))+1,IF(L20&lt;band_L,1,IF(L20&lt;band_M,2,3))))))))))</f>
        <v>Low Risk</v>
      </c>
      <c r="J20" s="11">
        <f t="shared" si="2"/>
        <v>5</v>
      </c>
      <c r="K20" s="17">
        <f t="shared" si="3"/>
        <v>1.0</v>
      </c>
      <c r="L20" s="18">
        <f t="shared" si="4"/>
        <v>1.5</v>
      </c>
      <c r="M20" s="11" t="str">
        <f>IF('Data · Indices'!C20="","",IF('Data · Indices'!C20="Low",1,IF('Data · Indices'!C20="Medium",2,IF('Data · Indices'!C20="High",3,NA()))))</f>
        <v/>
      </c>
      <c r="N20" s="11" t="str">
        <f>IF('Data · Indices'!D20="","",IF('Data · Indices'!D20="Low",1,IF('Data · Indices'!D20="Medium",2,IF('Data · Indices'!D20="High",3,NA()))))</f>
        <v/>
      </c>
      <c r="O20" s="11" t="str">
        <f>IF('Data · Indices'!E20="","",IF('Data · Indices'!E20="Low",1,IF('Data · Indices'!E20="Medium",2,IF('Data · Indices'!E20="High",3,NA()))))</f>
        <v/>
      </c>
      <c r="P20" s="11" t="str">
        <f>IF('Data · Indices'!F20="","",IF('Data · Indices'!F20="Low",1,IF('Data · Indices'!F20="Medium",2,IF('Data · Indices'!F20="High",3,NA()))))</f>
        <v/>
      </c>
      <c r="Q20" s="11" t="str">
        <f>IF('Data · Indices'!G20="","",IF('Data · Indices'!G20="Low",1,IF('Data · Indices'!G20="Medium",2,IF('Data · Indices'!G20="High",3,NA()))))</f>
        <v/>
      </c>
      <c r="R20" s="11">
        <f t="shared" si="5"/>
        <v>100</v>
      </c>
      <c r="S20" s="15" t="s">
        <v>140</v>
      </c>
      <c r="T20" s="30"/>
      <c r="U20" s="36"/>
    </row>
    <row r="21" spans="1:21" x14ac:dyDescent="0.2">
      <c r="A21" s="19" t="s">
        <v>141</v>
      </c>
      <c r="B21" s="19" t="s">
        <v>142</v>
      </c>
      <c r="C21" s="37" t="s">
        <v>143</v>
      </c>
      <c r="D21" s="20" t="str">
        <f t="shared" si="0"/>
        <v>Medium Risk</v>
      </c>
      <c r="E21" s="38" t="str">
        <f>IF(SUM('Data · Lists'!C21:F21)&gt;0,"Blacklist: "&amp;TRIM(IF('Data · Lists'!C21=1,"FATF blacklist; ","")&amp;IF('Data · Lists'!D21=1,"UN sanctions; ","")&amp;IF('Data · Lists'!E21=1,"home-jurisdiction sanctions; ","")&amp;IF('Data · Lists'!F21=1,"internal blacklist","")),IF(SUM('Data · Lists'!G21:L21)&gt;0,"Auto-High: "&amp;TRIM(IF('Data · Lists'!G21=1,"FATF greylist; ","")&amp;IF('Data · Lists'!H21=1,"EU high-risk; ","")&amp;IF('Data · Lists'!I21=1,"EU sanctions; ","")&amp;IF('Data · Lists'!J21=1,"UK sanctions; ","")&amp;IF('Data · Lists'!K21=1,"OFAC; ","")&amp;IF('Data · Lists'!L21=1,"Canada sanctions","")),IF(J21=0,"No index data: Manual Review",IF(K21&lt;cov_min,"Coverage below minimum: Manual Review","Index-based"&amp;IF(J21=1," (single indicator, raised one level)","")&amp;IF('Data · Lists'!M21=1," + offshore floor","")))))</f>
        <v>Index-based</v>
      </c>
      <c r="F21" s="38" t="str">
        <f t="shared" si="1"/>
        <v>Standard CDD with awareness of contextual factors.</v>
      </c>
      <c r="G21" s="21"/>
      <c r="H21" s="39"/>
      <c r="I21" s="21" t="str">
        <f>IF(SUM('Data · Lists'!C21:F21)&gt;0,"Blacklist",IF(SUM('Data · Lists'!G21:L21)&gt;0,"High Risk",IF(J21=0,"Manual Review",IF(K21&lt;cov_min,"Manual Review",INDEX(Cfg_Ratings,MIN(3,MAX(IF('Data · Lists'!M21=1,off_floor,1),IF(J21=1,IF(L21&lt;band_L,1,IF(L21&lt;band_M,2,3))+1,IF(L21&lt;band_L,1,IF(L21&lt;band_M,2,3))))))))))</f>
        <v>Medium Risk</v>
      </c>
      <c r="J21" s="21">
        <f t="shared" si="2"/>
        <v>4</v>
      </c>
      <c r="K21" s="22">
        <f t="shared" si="3"/>
        <v>0.8</v>
      </c>
      <c r="L21" s="23">
        <f t="shared" si="4"/>
        <v>2.0</v>
      </c>
      <c r="M21" s="21" t="str">
        <f>IF('Data · Indices'!C21="","",IF('Data · Indices'!C21="Low",1,IF('Data · Indices'!C21="Medium",2,IF('Data · Indices'!C21="High",3,NA()))))</f>
        <v/>
      </c>
      <c r="N21" s="21" t="str">
        <f>IF('Data · Indices'!D21="","",IF('Data · Indices'!D21="Low",1,IF('Data · Indices'!D21="Medium",2,IF('Data · Indices'!D21="High",3,NA()))))</f>
        <v/>
      </c>
      <c r="O21" s="21" t="str">
        <f>IF('Data · Indices'!E21="","",IF('Data · Indices'!E21="Low",1,IF('Data · Indices'!E21="Medium",2,IF('Data · Indices'!E21="High",3,NA()))))</f>
        <v/>
      </c>
      <c r="P21" s="21" t="str">
        <f>IF('Data · Indices'!F21="","",IF('Data · Indices'!F21="Low",1,IF('Data · Indices'!F21="Medium",2,IF('Data · Indices'!F21="High",3,NA()))))</f>
        <v/>
      </c>
      <c r="Q21" s="21" t="str">
        <f>IF('Data · Indices'!G21="","",IF('Data · Indices'!G21="Low",1,IF('Data · Indices'!G21="Medium",2,IF('Data · Indices'!G21="High",3,NA()))))</f>
        <v/>
      </c>
      <c r="R21" s="21">
        <f t="shared" si="5"/>
        <v>80</v>
      </c>
      <c r="S21" s="19" t="s">
        <v>144</v>
      </c>
      <c r="T21" s="38"/>
      <c r="U21" s="39"/>
    </row>
    <row r="22" spans="1:21" x14ac:dyDescent="0.2">
      <c r="A22" s="15" t="s">
        <v>145</v>
      </c>
      <c r="B22" s="15" t="s">
        <v>146</v>
      </c>
      <c r="C22" s="35" t="s">
        <v>147</v>
      </c>
      <c r="D22" s="16" t="str">
        <f t="shared" si="0"/>
        <v>Medium Risk</v>
      </c>
      <c r="E22" s="30" t="str">
        <f>IF(SUM('Data · Lists'!C22:F22)&gt;0,"Blacklist: "&amp;TRIM(IF('Data · Lists'!C22=1,"FATF blacklist; ","")&amp;IF('Data · Lists'!D22=1,"UN sanctions; ","")&amp;IF('Data · Lists'!E22=1,"home-jurisdiction sanctions; ","")&amp;IF('Data · Lists'!F22=1,"internal blacklist","")),IF(SUM('Data · Lists'!G22:L22)&gt;0,"Auto-High: "&amp;TRIM(IF('Data · Lists'!G22=1,"FATF greylist; ","")&amp;IF('Data · Lists'!H22=1,"EU high-risk; ","")&amp;IF('Data · Lists'!I22=1,"EU sanctions; ","")&amp;IF('Data · Lists'!J22=1,"UK sanctions; ","")&amp;IF('Data · Lists'!K22=1,"OFAC; ","")&amp;IF('Data · Lists'!L22=1,"Canada sanctions","")),IF(J22=0,"No index data: Manual Review",IF(K22&lt;cov_min,"Coverage below minimum: Manual Review","Index-based"&amp;IF(J22=1," (single indicator, raised one level)","")&amp;IF('Data · Lists'!M22=1," + offshore floor","")))))</f>
        <v>Index-based + offshore floor</v>
      </c>
      <c r="F22" s="30" t="str">
        <f t="shared" si="1"/>
        <v>Standard CDD with awareness of contextual factors.</v>
      </c>
      <c r="G22" s="11"/>
      <c r="H22" s="36"/>
      <c r="I22" s="11" t="str">
        <f>IF(SUM('Data · Lists'!C22:F22)&gt;0,"Blacklist",IF(SUM('Data · Lists'!G22:L22)&gt;0,"High Risk",IF(J22=0,"Manual Review",IF(K22&lt;cov_min,"Manual Review",INDEX(Cfg_Ratings,MIN(3,MAX(IF('Data · Lists'!M22=1,off_floor,1),IF(J22=1,IF(L22&lt;band_L,1,IF(L22&lt;band_M,2,3))+1,IF(L22&lt;band_L,1,IF(L22&lt;band_M,2,3))))))))))</f>
        <v>Medium Risk</v>
      </c>
      <c r="J22" s="11">
        <f t="shared" si="2"/>
        <v>4</v>
      </c>
      <c r="K22" s="17">
        <f t="shared" si="3"/>
        <v>0.85</v>
      </c>
      <c r="L22" s="18">
        <f t="shared" si="4"/>
        <v>1.9411764705882353</v>
      </c>
      <c r="M22" s="11" t="str">
        <f>IF('Data · Indices'!C22="","",IF('Data · Indices'!C22="Low",1,IF('Data · Indices'!C22="Medium",2,IF('Data · Indices'!C22="High",3,NA()))))</f>
        <v/>
      </c>
      <c r="N22" s="11" t="str">
        <f>IF('Data · Indices'!D22="","",IF('Data · Indices'!D22="Low",1,IF('Data · Indices'!D22="Medium",2,IF('Data · Indices'!D22="High",3,NA()))))</f>
        <v/>
      </c>
      <c r="O22" s="11" t="str">
        <f>IF('Data · Indices'!E22="","",IF('Data · Indices'!E22="Low",1,IF('Data · Indices'!E22="Medium",2,IF('Data · Indices'!E22="High",3,NA()))))</f>
        <v/>
      </c>
      <c r="P22" s="11" t="str">
        <f>IF('Data · Indices'!F22="","",IF('Data · Indices'!F22="Low",1,IF('Data · Indices'!F22="Medium",2,IF('Data · Indices'!F22="High",3,NA()))))</f>
        <v/>
      </c>
      <c r="Q22" s="11" t="str">
        <f>IF('Data · Indices'!G22="","",IF('Data · Indices'!G22="Low",1,IF('Data · Indices'!G22="Medium",2,IF('Data · Indices'!G22="High",3,NA()))))</f>
        <v/>
      </c>
      <c r="R22" s="11">
        <f t="shared" si="5"/>
        <v>85</v>
      </c>
      <c r="S22" s="15" t="s">
        <v>148</v>
      </c>
      <c r="T22" s="30"/>
      <c r="U22" s="36"/>
    </row>
    <row r="23" spans="1:21" x14ac:dyDescent="0.2">
      <c r="A23" s="19" t="s">
        <v>149</v>
      </c>
      <c r="B23" s="19" t="s">
        <v>150</v>
      </c>
      <c r="C23" s="37" t="s">
        <v>151</v>
      </c>
      <c r="D23" s="20" t="str">
        <f t="shared" si="0"/>
        <v>Medium Risk</v>
      </c>
      <c r="E23" s="38" t="str">
        <f>IF(SUM('Data · Lists'!C23:F23)&gt;0,"Blacklist: "&amp;TRIM(IF('Data · Lists'!C23=1,"FATF blacklist; ","")&amp;IF('Data · Lists'!D23=1,"UN sanctions; ","")&amp;IF('Data · Lists'!E23=1,"home-jurisdiction sanctions; ","")&amp;IF('Data · Lists'!F23=1,"internal blacklist","")),IF(SUM('Data · Lists'!G23:L23)&gt;0,"Auto-High: "&amp;TRIM(IF('Data · Lists'!G23=1,"FATF greylist; ","")&amp;IF('Data · Lists'!H23=1,"EU high-risk; ","")&amp;IF('Data · Lists'!I23=1,"EU sanctions; ","")&amp;IF('Data · Lists'!J23=1,"UK sanctions; ","")&amp;IF('Data · Lists'!K23=1,"OFAC; ","")&amp;IF('Data · Lists'!L23=1,"Canada sanctions","")),IF(J23=0,"No index data: Manual Review",IF(K23&lt;cov_min,"Coverage below minimum: Manual Review","Index-based"&amp;IF(J23=1," (single indicator, raised one level)","")&amp;IF('Data · Lists'!M23=1," + offshore floor","")))))</f>
        <v>Index-based + offshore floor</v>
      </c>
      <c r="F23" s="38" t="str">
        <f t="shared" si="1"/>
        <v>Standard CDD with awareness of contextual factors.</v>
      </c>
      <c r="G23" s="21"/>
      <c r="H23" s="39"/>
      <c r="I23" s="21" t="str">
        <f>IF(SUM('Data · Lists'!C23:F23)&gt;0,"Blacklist",IF(SUM('Data · Lists'!G23:L23)&gt;0,"High Risk",IF(J23=0,"Manual Review",IF(K23&lt;cov_min,"Manual Review",INDEX(Cfg_Ratings,MIN(3,MAX(IF('Data · Lists'!M23=1,off_floor,1),IF(J23=1,IF(L23&lt;band_L,1,IF(L23&lt;band_M,2,3))+1,IF(L23&lt;band_L,1,IF(L23&lt;band_M,2,3))))))))))</f>
        <v>Medium Risk</v>
      </c>
      <c r="J23" s="21">
        <f t="shared" si="2"/>
        <v>5</v>
      </c>
      <c r="K23" s="22">
        <f t="shared" si="3"/>
        <v>1.0</v>
      </c>
      <c r="L23" s="23">
        <f t="shared" si="4"/>
        <v>1.95</v>
      </c>
      <c r="M23" s="21" t="str">
        <f>IF('Data · Indices'!C23="","",IF('Data · Indices'!C23="Low",1,IF('Data · Indices'!C23="Medium",2,IF('Data · Indices'!C23="High",3,NA()))))</f>
        <v/>
      </c>
      <c r="N23" s="21" t="str">
        <f>IF('Data · Indices'!D23="","",IF('Data · Indices'!D23="Low",1,IF('Data · Indices'!D23="Medium",2,IF('Data · Indices'!D23="High",3,NA()))))</f>
        <v/>
      </c>
      <c r="O23" s="21" t="str">
        <f>IF('Data · Indices'!E23="","",IF('Data · Indices'!E23="Low",1,IF('Data · Indices'!E23="Medium",2,IF('Data · Indices'!E23="High",3,NA()))))</f>
        <v/>
      </c>
      <c r="P23" s="21" t="str">
        <f>IF('Data · Indices'!F23="","",IF('Data · Indices'!F23="Low",1,IF('Data · Indices'!F23="Medium",2,IF('Data · Indices'!F23="High",3,NA()))))</f>
        <v/>
      </c>
      <c r="Q23" s="21" t="str">
        <f>IF('Data · Indices'!G23="","",IF('Data · Indices'!G23="Low",1,IF('Data · Indices'!G23="Medium",2,IF('Data · Indices'!G23="High",3,NA()))))</f>
        <v/>
      </c>
      <c r="R23" s="21">
        <f t="shared" si="5"/>
        <v>100</v>
      </c>
      <c r="S23" s="19" t="s">
        <v>152</v>
      </c>
      <c r="T23" s="38"/>
      <c r="U23" s="39"/>
    </row>
    <row r="24" spans="1:21" x14ac:dyDescent="0.2">
      <c r="A24" s="15" t="s">
        <v>153</v>
      </c>
      <c r="B24" s="15" t="s">
        <v>154</v>
      </c>
      <c r="C24" s="35" t="s">
        <v>155</v>
      </c>
      <c r="D24" s="16" t="str">
        <f t="shared" si="0"/>
        <v>High Risk</v>
      </c>
      <c r="E24" s="30" t="str">
        <f>IF(SUM('Data · Lists'!C24:F24)&gt;0,"Blacklist: "&amp;TRIM(IF('Data · Lists'!C24=1,"FATF blacklist; ","")&amp;IF('Data · Lists'!D24=1,"UN sanctions; ","")&amp;IF('Data · Lists'!E24=1,"home-jurisdiction sanctions; ","")&amp;IF('Data · Lists'!F24=1,"internal blacklist","")),IF(SUM('Data · Lists'!G24:L24)&gt;0,"Auto-High: "&amp;TRIM(IF('Data · Lists'!G24=1,"FATF greylist; ","")&amp;IF('Data · Lists'!H24=1,"EU high-risk; ","")&amp;IF('Data · Lists'!I24=1,"EU sanctions; ","")&amp;IF('Data · Lists'!J24=1,"UK sanctions; ","")&amp;IF('Data · Lists'!K24=1,"OFAC; ","")&amp;IF('Data · Lists'!L24=1,"Canada sanctions","")),IF(J24=0,"No index data: Manual Review",IF(K24&lt;cov_min,"Coverage below minimum: Manual Review","Index-based"&amp;IF(J24=1," (single indicator, raised one level)","")&amp;IF('Data · Lists'!M24=1," + offshore floor","")))))</f>
        <v>Index-based</v>
      </c>
      <c r="F24" s="30" t="str">
        <f t="shared" si="1"/>
        <v>EDD, enhanced ongoing monitoring, management approval to onboard or continue.</v>
      </c>
      <c r="G24" s="11"/>
      <c r="H24" s="36"/>
      <c r="I24" s="11" t="str">
        <f>IF(SUM('Data · Lists'!C24:F24)&gt;0,"Blacklist",IF(SUM('Data · Lists'!G24:L24)&gt;0,"High Risk",IF(J24=0,"Manual Review",IF(K24&lt;cov_min,"Manual Review",INDEX(Cfg_Ratings,MIN(3,MAX(IF('Data · Lists'!M24=1,off_floor,1),IF(J24=1,IF(L24&lt;band_L,1,IF(L24&lt;band_M,2,3))+1,IF(L24&lt;band_L,1,IF(L24&lt;band_M,2,3))))))))))</f>
        <v>High Risk</v>
      </c>
      <c r="J24" s="11">
        <f t="shared" si="2"/>
        <v>5</v>
      </c>
      <c r="K24" s="17">
        <f t="shared" si="3"/>
        <v>1.0</v>
      </c>
      <c r="L24" s="18">
        <f t="shared" si="4"/>
        <v>2.45</v>
      </c>
      <c r="M24" s="11" t="str">
        <f>IF('Data · Indices'!C24="","",IF('Data · Indices'!C24="Low",1,IF('Data · Indices'!C24="Medium",2,IF('Data · Indices'!C24="High",3,NA()))))</f>
        <v/>
      </c>
      <c r="N24" s="11" t="str">
        <f>IF('Data · Indices'!D24="","",IF('Data · Indices'!D24="Low",1,IF('Data · Indices'!D24="Medium",2,IF('Data · Indices'!D24="High",3,NA()))))</f>
        <v/>
      </c>
      <c r="O24" s="11" t="str">
        <f>IF('Data · Indices'!E24="","",IF('Data · Indices'!E24="Low",1,IF('Data · Indices'!E24="Medium",2,IF('Data · Indices'!E24="High",3,NA()))))</f>
        <v/>
      </c>
      <c r="P24" s="11" t="str">
        <f>IF('Data · Indices'!F24="","",IF('Data · Indices'!F24="Low",1,IF('Data · Indices'!F24="Medium",2,IF('Data · Indices'!F24="High",3,NA()))))</f>
        <v/>
      </c>
      <c r="Q24" s="11" t="str">
        <f>IF('Data · Indices'!G24="","",IF('Data · Indices'!G24="Low",1,IF('Data · Indices'!G24="Medium",2,IF('Data · Indices'!G24="High",3,NA()))))</f>
        <v/>
      </c>
      <c r="R24" s="11">
        <f t="shared" si="5"/>
        <v>100</v>
      </c>
      <c r="S24" s="15" t="s">
        <v>156</v>
      </c>
      <c r="T24" s="30"/>
      <c r="U24" s="36"/>
    </row>
    <row r="25" spans="1:21" x14ac:dyDescent="0.2">
      <c r="A25" s="19" t="s">
        <v>157</v>
      </c>
      <c r="B25" s="19" t="s">
        <v>158</v>
      </c>
      <c r="C25" s="37" t="s">
        <v>159</v>
      </c>
      <c r="D25" s="20" t="str">
        <f t="shared" si="0"/>
        <v>Medium Risk</v>
      </c>
      <c r="E25" s="38" t="str">
        <f>IF(SUM('Data · Lists'!C25:F25)&gt;0,"Blacklist: "&amp;TRIM(IF('Data · Lists'!C25=1,"FATF blacklist; ","")&amp;IF('Data · Lists'!D25=1,"UN sanctions; ","")&amp;IF('Data · Lists'!E25=1,"home-jurisdiction sanctions; ","")&amp;IF('Data · Lists'!F25=1,"internal blacklist","")),IF(SUM('Data · Lists'!G25:L25)&gt;0,"Auto-High: "&amp;TRIM(IF('Data · Lists'!G25=1,"FATF greylist; ","")&amp;IF('Data · Lists'!H25=1,"EU high-risk; ","")&amp;IF('Data · Lists'!I25=1,"EU sanctions; ","")&amp;IF('Data · Lists'!J25=1,"UK sanctions; ","")&amp;IF('Data · Lists'!K25=1,"OFAC; ","")&amp;IF('Data · Lists'!L25=1,"Canada sanctions","")),IF(J25=0,"No index data: Manual Review",IF(K25&lt;cov_min,"Coverage below minimum: Manual Review","Index-based"&amp;IF(J25=1," (single indicator, raised one level)","")&amp;IF('Data · Lists'!M25=1," + offshore floor","")))))</f>
        <v>Index-based + offshore floor</v>
      </c>
      <c r="F25" s="38" t="str">
        <f t="shared" si="1"/>
        <v>Standard CDD with awareness of contextual factors.</v>
      </c>
      <c r="G25" s="21"/>
      <c r="H25" s="39"/>
      <c r="I25" s="21" t="str">
        <f>IF(SUM('Data · Lists'!C25:F25)&gt;0,"Blacklist",IF(SUM('Data · Lists'!G25:L25)&gt;0,"High Risk",IF(J25=0,"Manual Review",IF(K25&lt;cov_min,"Manual Review",INDEX(Cfg_Ratings,MIN(3,MAX(IF('Data · Lists'!M25=1,off_floor,1),IF(J25=1,IF(L25&lt;band_L,1,IF(L25&lt;band_M,2,3))+1,IF(L25&lt;band_L,1,IF(L25&lt;band_M,2,3))))))))))</f>
        <v>Medium Risk</v>
      </c>
      <c r="J25" s="21">
        <f t="shared" si="2"/>
        <v>4</v>
      </c>
      <c r="K25" s="22">
        <f t="shared" si="3"/>
        <v>0.85</v>
      </c>
      <c r="L25" s="23">
        <f t="shared" si="4"/>
        <v>1.9411764705882353</v>
      </c>
      <c r="M25" s="21" t="str">
        <f>IF('Data · Indices'!C25="","",IF('Data · Indices'!C25="Low",1,IF('Data · Indices'!C25="Medium",2,IF('Data · Indices'!C25="High",3,NA()))))</f>
        <v/>
      </c>
      <c r="N25" s="21" t="str">
        <f>IF('Data · Indices'!D25="","",IF('Data · Indices'!D25="Low",1,IF('Data · Indices'!D25="Medium",2,IF('Data · Indices'!D25="High",3,NA()))))</f>
        <v/>
      </c>
      <c r="O25" s="21" t="str">
        <f>IF('Data · Indices'!E25="","",IF('Data · Indices'!E25="Low",1,IF('Data · Indices'!E25="Medium",2,IF('Data · Indices'!E25="High",3,NA()))))</f>
        <v/>
      </c>
      <c r="P25" s="21" t="str">
        <f>IF('Data · Indices'!F25="","",IF('Data · Indices'!F25="Low",1,IF('Data · Indices'!F25="Medium",2,IF('Data · Indices'!F25="High",3,NA()))))</f>
        <v/>
      </c>
      <c r="Q25" s="21" t="str">
        <f>IF('Data · Indices'!G25="","",IF('Data · Indices'!G25="Low",1,IF('Data · Indices'!G25="Medium",2,IF('Data · Indices'!G25="High",3,NA()))))</f>
        <v/>
      </c>
      <c r="R25" s="21">
        <f t="shared" si="5"/>
        <v>85</v>
      </c>
      <c r="S25" s="19" t="s">
        <v>160</v>
      </c>
      <c r="T25" s="38"/>
      <c r="U25" s="39"/>
    </row>
    <row r="26" spans="1:21" x14ac:dyDescent="0.2">
      <c r="A26" s="15" t="s">
        <v>161</v>
      </c>
      <c r="B26" s="15" t="s">
        <v>162</v>
      </c>
      <c r="C26" s="35" t="s">
        <v>163</v>
      </c>
      <c r="D26" s="16" t="str">
        <f t="shared" si="0"/>
        <v>High Risk</v>
      </c>
      <c r="E26" s="30" t="str">
        <f>IF(SUM('Data · Lists'!C26:F26)&gt;0,"Blacklist: "&amp;TRIM(IF('Data · Lists'!C26=1,"FATF blacklist; ","")&amp;IF('Data · Lists'!D26=1,"UN sanctions; ","")&amp;IF('Data · Lists'!E26=1,"home-jurisdiction sanctions; ","")&amp;IF('Data · Lists'!F26=1,"internal blacklist","")),IF(SUM('Data · Lists'!G26:L26)&gt;0,"Auto-High: "&amp;TRIM(IF('Data · Lists'!G26=1,"FATF greylist; ","")&amp;IF('Data · Lists'!H26=1,"EU high-risk; ","")&amp;IF('Data · Lists'!I26=1,"EU sanctions; ","")&amp;IF('Data · Lists'!J26=1,"UK sanctions; ","")&amp;IF('Data · Lists'!K26=1,"OFAC; ","")&amp;IF('Data · Lists'!L26=1,"Canada sanctions","")),IF(J26=0,"No index data: Manual Review",IF(K26&lt;cov_min,"Coverage below minimum: Manual Review","Index-based"&amp;IF(J26=1," (single indicator, raised one level)","")&amp;IF('Data · Lists'!M26=1," + offshore floor","")))))</f>
        <v>Auto-High: EU sanctions; UK sanctions; Canada sanctions</v>
      </c>
      <c r="F26" s="30" t="str">
        <f t="shared" si="1"/>
        <v>EDD, enhanced ongoing monitoring, management approval to onboard or continue.</v>
      </c>
      <c r="G26" s="11"/>
      <c r="H26" s="36"/>
      <c r="I26" s="11" t="str">
        <f>IF(SUM('Data · Lists'!C26:F26)&gt;0,"Blacklist",IF(SUM('Data · Lists'!G26:L26)&gt;0,"High Risk",IF(J26=0,"Manual Review",IF(K26&lt;cov_min,"Manual Review",INDEX(Cfg_Ratings,MIN(3,MAX(IF('Data · Lists'!M26=1,off_floor,1),IF(J26=1,IF(L26&lt;band_L,1,IF(L26&lt;band_M,2,3))+1,IF(L26&lt;band_L,1,IF(L26&lt;band_M,2,3))))))))))</f>
        <v>High Risk</v>
      </c>
      <c r="J26" s="11">
        <f t="shared" si="2"/>
        <v>4</v>
      </c>
      <c r="K26" s="17">
        <f t="shared" si="3"/>
        <v>0.8</v>
      </c>
      <c r="L26" s="18">
        <f t="shared" si="4"/>
        <v>2.0</v>
      </c>
      <c r="M26" s="11" t="str">
        <f>IF('Data · Indices'!C26="","",IF('Data · Indices'!C26="Low",1,IF('Data · Indices'!C26="Medium",2,IF('Data · Indices'!C26="High",3,NA()))))</f>
        <v/>
      </c>
      <c r="N26" s="11" t="str">
        <f>IF('Data · Indices'!D26="","",IF('Data · Indices'!D26="Low",1,IF('Data · Indices'!D26="Medium",2,IF('Data · Indices'!D26="High",3,NA()))))</f>
        <v/>
      </c>
      <c r="O26" s="11" t="str">
        <f>IF('Data · Indices'!E26="","",IF('Data · Indices'!E26="Low",1,IF('Data · Indices'!E26="Medium",2,IF('Data · Indices'!E26="High",3,NA()))))</f>
        <v/>
      </c>
      <c r="P26" s="11" t="str">
        <f>IF('Data · Indices'!F26="","",IF('Data · Indices'!F26="Low",1,IF('Data · Indices'!F26="Medium",2,IF('Data · Indices'!F26="High",3,NA()))))</f>
        <v/>
      </c>
      <c r="Q26" s="11" t="str">
        <f>IF('Data · Indices'!G26="","",IF('Data · Indices'!G26="Low",1,IF('Data · Indices'!G26="Medium",2,IF('Data · Indices'!G26="High",3,NA()))))</f>
        <v/>
      </c>
      <c r="R26" s="11">
        <f t="shared" si="5"/>
        <v>80</v>
      </c>
      <c r="S26" s="15" t="s">
        <v>164</v>
      </c>
      <c r="T26" s="30"/>
      <c r="U26" s="36"/>
    </row>
    <row r="27" spans="1:21" x14ac:dyDescent="0.2">
      <c r="A27" s="19" t="s">
        <v>165</v>
      </c>
      <c r="B27" s="19" t="s">
        <v>166</v>
      </c>
      <c r="C27" s="37" t="s">
        <v>167</v>
      </c>
      <c r="D27" s="20" t="str">
        <f t="shared" si="0"/>
        <v>Low Risk</v>
      </c>
      <c r="E27" s="38" t="str">
        <f>IF(SUM('Data · Lists'!C27:F27)&gt;0,"Blacklist: "&amp;TRIM(IF('Data · Lists'!C27=1,"FATF blacklist; ","")&amp;IF('Data · Lists'!D27=1,"UN sanctions; ","")&amp;IF('Data · Lists'!E27=1,"home-jurisdiction sanctions; ","")&amp;IF('Data · Lists'!F27=1,"internal blacklist","")),IF(SUM('Data · Lists'!G27:L27)&gt;0,"Auto-High: "&amp;TRIM(IF('Data · Lists'!G27=1,"FATF greylist; ","")&amp;IF('Data · Lists'!H27=1,"EU high-risk; ","")&amp;IF('Data · Lists'!I27=1,"EU sanctions; ","")&amp;IF('Data · Lists'!J27=1,"UK sanctions; ","")&amp;IF('Data · Lists'!K27=1,"OFAC; ","")&amp;IF('Data · Lists'!L27=1,"Canada sanctions","")),IF(J27=0,"No index data: Manual Review",IF(K27&lt;cov_min,"Coverage below minimum: Manual Review","Index-based"&amp;IF(J27=1," (single indicator, raised one level)","")&amp;IF('Data · Lists'!M27=1," + offshore floor","")))))</f>
        <v>Index-based</v>
      </c>
      <c r="F27" s="38" t="str">
        <f t="shared" si="1"/>
        <v>Simplified measures where permitted, subject to Compliance confirmation.</v>
      </c>
      <c r="G27" s="21"/>
      <c r="H27" s="39"/>
      <c r="I27" s="21" t="str">
        <f>IF(SUM('Data · Lists'!C27:F27)&gt;0,"Blacklist",IF(SUM('Data · Lists'!G27:L27)&gt;0,"High Risk",IF(J27=0,"Manual Review",IF(K27&lt;cov_min,"Manual Review",INDEX(Cfg_Ratings,MIN(3,MAX(IF('Data · Lists'!M27=1,off_floor,1),IF(J27=1,IF(L27&lt;band_L,1,IF(L27&lt;band_M,2,3))+1,IF(L27&lt;band_L,1,IF(L27&lt;band_M,2,3))))))))))</f>
        <v>Low Risk</v>
      </c>
      <c r="J27" s="21">
        <f t="shared" si="2"/>
        <v>5</v>
      </c>
      <c r="K27" s="22">
        <f t="shared" si="3"/>
        <v>1.0</v>
      </c>
      <c r="L27" s="23">
        <f t="shared" si="4"/>
        <v>1.5</v>
      </c>
      <c r="M27" s="21" t="str">
        <f>IF('Data · Indices'!C27="","",IF('Data · Indices'!C27="Low",1,IF('Data · Indices'!C27="Medium",2,IF('Data · Indices'!C27="High",3,NA()))))</f>
        <v/>
      </c>
      <c r="N27" s="21" t="str">
        <f>IF('Data · Indices'!D27="","",IF('Data · Indices'!D27="Low",1,IF('Data · Indices'!D27="Medium",2,IF('Data · Indices'!D27="High",3,NA()))))</f>
        <v/>
      </c>
      <c r="O27" s="21" t="str">
        <f>IF('Data · Indices'!E27="","",IF('Data · Indices'!E27="Low",1,IF('Data · Indices'!E27="Medium",2,IF('Data · Indices'!E27="High",3,NA()))))</f>
        <v/>
      </c>
      <c r="P27" s="21" t="str">
        <f>IF('Data · Indices'!F27="","",IF('Data · Indices'!F27="Low",1,IF('Data · Indices'!F27="Medium",2,IF('Data · Indices'!F27="High",3,NA()))))</f>
        <v/>
      </c>
      <c r="Q27" s="21" t="str">
        <f>IF('Data · Indices'!G27="","",IF('Data · Indices'!G27="Low",1,IF('Data · Indices'!G27="Medium",2,IF('Data · Indices'!G27="High",3,NA()))))</f>
        <v/>
      </c>
      <c r="R27" s="21">
        <f t="shared" si="5"/>
        <v>100</v>
      </c>
      <c r="S27" s="19" t="s">
        <v>168</v>
      </c>
      <c r="T27" s="38"/>
      <c r="U27" s="39"/>
    </row>
    <row r="28" spans="1:21" x14ac:dyDescent="0.2">
      <c r="A28" s="15" t="s">
        <v>169</v>
      </c>
      <c r="B28" s="15" t="s">
        <v>170</v>
      </c>
      <c r="C28" s="35" t="s">
        <v>171</v>
      </c>
      <c r="D28" s="16" t="str">
        <f t="shared" si="0"/>
        <v>Medium Risk</v>
      </c>
      <c r="E28" s="30" t="str">
        <f>IF(SUM('Data · Lists'!C28:F28)&gt;0,"Blacklist: "&amp;TRIM(IF('Data · Lists'!C28=1,"FATF blacklist; ","")&amp;IF('Data · Lists'!D28=1,"UN sanctions; ","")&amp;IF('Data · Lists'!E28=1,"home-jurisdiction sanctions; ","")&amp;IF('Data · Lists'!F28=1,"internal blacklist","")),IF(SUM('Data · Lists'!G28:L28)&gt;0,"Auto-High: "&amp;TRIM(IF('Data · Lists'!G28=1,"FATF greylist; ","")&amp;IF('Data · Lists'!H28=1,"EU high-risk; ","")&amp;IF('Data · Lists'!I28=1,"EU sanctions; ","")&amp;IF('Data · Lists'!J28=1,"UK sanctions; ","")&amp;IF('Data · Lists'!K28=1,"OFAC; ","")&amp;IF('Data · Lists'!L28=1,"Canada sanctions","")),IF(J28=0,"No index data: Manual Review",IF(K28&lt;cov_min,"Coverage below minimum: Manual Review","Index-based"&amp;IF(J28=1," (single indicator, raised one level)","")&amp;IF('Data · Lists'!M28=1," + offshore floor","")))))</f>
        <v>Index-based + offshore floor</v>
      </c>
      <c r="F28" s="30" t="str">
        <f t="shared" si="1"/>
        <v>Standard CDD with awareness of contextual factors.</v>
      </c>
      <c r="G28" s="11"/>
      <c r="H28" s="36"/>
      <c r="I28" s="11" t="str">
        <f>IF(SUM('Data · Lists'!C28:F28)&gt;0,"Blacklist",IF(SUM('Data · Lists'!G28:L28)&gt;0,"High Risk",IF(J28=0,"Manual Review",IF(K28&lt;cov_min,"Manual Review",INDEX(Cfg_Ratings,MIN(3,MAX(IF('Data · Lists'!M28=1,off_floor,1),IF(J28=1,IF(L28&lt;band_L,1,IF(L28&lt;band_M,2,3))+1,IF(L28&lt;band_L,1,IF(L28&lt;band_M,2,3))))))))))</f>
        <v>Medium Risk</v>
      </c>
      <c r="J28" s="11">
        <f t="shared" si="2"/>
        <v>4</v>
      </c>
      <c r="K28" s="17">
        <f t="shared" si="3"/>
        <v>0.85</v>
      </c>
      <c r="L28" s="18">
        <f t="shared" si="4"/>
        <v>2.0588235294117645</v>
      </c>
      <c r="M28" s="11" t="str">
        <f>IF('Data · Indices'!C28="","",IF('Data · Indices'!C28="Low",1,IF('Data · Indices'!C28="Medium",2,IF('Data · Indices'!C28="High",3,NA()))))</f>
        <v/>
      </c>
      <c r="N28" s="11" t="str">
        <f>IF('Data · Indices'!D28="","",IF('Data · Indices'!D28="Low",1,IF('Data · Indices'!D28="Medium",2,IF('Data · Indices'!D28="High",3,NA()))))</f>
        <v/>
      </c>
      <c r="O28" s="11" t="str">
        <f>IF('Data · Indices'!E28="","",IF('Data · Indices'!E28="Low",1,IF('Data · Indices'!E28="Medium",2,IF('Data · Indices'!E28="High",3,NA()))))</f>
        <v/>
      </c>
      <c r="P28" s="11" t="str">
        <f>IF('Data · Indices'!F28="","",IF('Data · Indices'!F28="Low",1,IF('Data · Indices'!F28="Medium",2,IF('Data · Indices'!F28="High",3,NA()))))</f>
        <v/>
      </c>
      <c r="Q28" s="11" t="str">
        <f>IF('Data · Indices'!G28="","",IF('Data · Indices'!G28="Low",1,IF('Data · Indices'!G28="Medium",2,IF('Data · Indices'!G28="High",3,NA()))))</f>
        <v/>
      </c>
      <c r="R28" s="11">
        <f t="shared" si="5"/>
        <v>85</v>
      </c>
      <c r="S28" s="15" t="s">
        <v>172</v>
      </c>
      <c r="T28" s="30"/>
      <c r="U28" s="36"/>
    </row>
    <row r="29" spans="1:21" x14ac:dyDescent="0.2">
      <c r="A29" s="19" t="s">
        <v>173</v>
      </c>
      <c r="B29" s="19" t="s">
        <v>174</v>
      </c>
      <c r="C29" s="37" t="s">
        <v>175</v>
      </c>
      <c r="D29" s="20" t="str">
        <f t="shared" si="0"/>
        <v>High Risk</v>
      </c>
      <c r="E29" s="38" t="str">
        <f>IF(SUM('Data · Lists'!C29:F29)&gt;0,"Blacklist: "&amp;TRIM(IF('Data · Lists'!C29=1,"FATF blacklist; ","")&amp;IF('Data · Lists'!D29=1,"UN sanctions; ","")&amp;IF('Data · Lists'!E29=1,"home-jurisdiction sanctions; ","")&amp;IF('Data · Lists'!F29=1,"internal blacklist","")),IF(SUM('Data · Lists'!G29:L29)&gt;0,"Auto-High: "&amp;TRIM(IF('Data · Lists'!G29=1,"FATF greylist; ","")&amp;IF('Data · Lists'!H29=1,"EU high-risk; ","")&amp;IF('Data · Lists'!I29=1,"EU sanctions; ","")&amp;IF('Data · Lists'!J29=1,"UK sanctions; ","")&amp;IF('Data · Lists'!K29=1,"OFAC; ","")&amp;IF('Data · Lists'!L29=1,"Canada sanctions","")),IF(J29=0,"No index data: Manual Review",IF(K29&lt;cov_min,"Coverage below minimum: Manual Review","Index-based"&amp;IF(J29=1," (single indicator, raised one level)","")&amp;IF('Data · Lists'!M29=1," + offshore floor","")))))</f>
        <v>Index-based</v>
      </c>
      <c r="F29" s="38" t="str">
        <f t="shared" si="1"/>
        <v>EDD, enhanced ongoing monitoring, management approval to onboard or continue.</v>
      </c>
      <c r="G29" s="21"/>
      <c r="H29" s="39"/>
      <c r="I29" s="21" t="str">
        <f>IF(SUM('Data · Lists'!C29:F29)&gt;0,"Blacklist",IF(SUM('Data · Lists'!G29:L29)&gt;0,"High Risk",IF(J29=0,"Manual Review",IF(K29&lt;cov_min,"Manual Review",INDEX(Cfg_Ratings,MIN(3,MAX(IF('Data · Lists'!M29=1,off_floor,1),IF(J29=1,IF(L29&lt;band_L,1,IF(L29&lt;band_M,2,3))+1,IF(L29&lt;band_L,1,IF(L29&lt;band_M,2,3))))))))))</f>
        <v>High Risk</v>
      </c>
      <c r="J29" s="21">
        <f t="shared" si="2"/>
        <v>4</v>
      </c>
      <c r="K29" s="22">
        <f t="shared" si="3"/>
        <v>0.8</v>
      </c>
      <c r="L29" s="23">
        <f t="shared" si="4"/>
        <v>2.8125</v>
      </c>
      <c r="M29" s="21" t="str">
        <f>IF('Data · Indices'!C29="","",IF('Data · Indices'!C29="Low",1,IF('Data · Indices'!C29="Medium",2,IF('Data · Indices'!C29="High",3,NA()))))</f>
        <v/>
      </c>
      <c r="N29" s="21" t="str">
        <f>IF('Data · Indices'!D29="","",IF('Data · Indices'!D29="Low",1,IF('Data · Indices'!D29="Medium",2,IF('Data · Indices'!D29="High",3,NA()))))</f>
        <v/>
      </c>
      <c r="O29" s="21" t="str">
        <f>IF('Data · Indices'!E29="","",IF('Data · Indices'!E29="Low",1,IF('Data · Indices'!E29="Medium",2,IF('Data · Indices'!E29="High",3,NA()))))</f>
        <v/>
      </c>
      <c r="P29" s="21" t="str">
        <f>IF('Data · Indices'!F29="","",IF('Data · Indices'!F29="Low",1,IF('Data · Indices'!F29="Medium",2,IF('Data · Indices'!F29="High",3,NA()))))</f>
        <v/>
      </c>
      <c r="Q29" s="21" t="str">
        <f>IF('Data · Indices'!G29="","",IF('Data · Indices'!G29="Low",1,IF('Data · Indices'!G29="Medium",2,IF('Data · Indices'!G29="High",3,NA()))))</f>
        <v/>
      </c>
      <c r="R29" s="21">
        <f t="shared" si="5"/>
        <v>80</v>
      </c>
      <c r="S29" s="19" t="s">
        <v>176</v>
      </c>
      <c r="T29" s="38"/>
      <c r="U29" s="39"/>
    </row>
    <row r="30" spans="1:21" x14ac:dyDescent="0.2">
      <c r="A30" s="15" t="s">
        <v>177</v>
      </c>
      <c r="B30" s="15" t="s">
        <v>178</v>
      </c>
      <c r="C30" s="35" t="s">
        <v>179</v>
      </c>
      <c r="D30" s="16" t="str">
        <f t="shared" si="0"/>
        <v>Medium Risk</v>
      </c>
      <c r="E30" s="30" t="str">
        <f>IF(SUM('Data · Lists'!C30:F30)&gt;0,"Blacklist: "&amp;TRIM(IF('Data · Lists'!C30=1,"FATF blacklist; ","")&amp;IF('Data · Lists'!D30=1,"UN sanctions; ","")&amp;IF('Data · Lists'!E30=1,"home-jurisdiction sanctions; ","")&amp;IF('Data · Lists'!F30=1,"internal blacklist","")),IF(SUM('Data · Lists'!G30:L30)&gt;0,"Auto-High: "&amp;TRIM(IF('Data · Lists'!G30=1,"FATF greylist; ","")&amp;IF('Data · Lists'!H30=1,"EU high-risk; ","")&amp;IF('Data · Lists'!I30=1,"EU sanctions; ","")&amp;IF('Data · Lists'!J30=1,"UK sanctions; ","")&amp;IF('Data · Lists'!K30=1,"OFAC; ","")&amp;IF('Data · Lists'!L30=1,"Canada sanctions","")),IF(J30=0,"No index data: Manual Review",IF(K30&lt;cov_min,"Coverage below minimum: Manual Review","Index-based"&amp;IF(J30=1," (single indicator, raised one level)","")&amp;IF('Data · Lists'!M30=1," + offshore floor","")))))</f>
        <v>Coverage below minimum: Manual Review</v>
      </c>
      <c r="F30" s="30" t="str">
        <f t="shared" si="1"/>
        <v>Standard CDD with awareness of contextual factors.</v>
      </c>
      <c r="G30" s="11" t="inlineStr">
        <is>
          <t xml:space="preserve">Medium Risk</t>
        </is>
      </c>
      <c r="H30" s="36" t="inlineStr">
        <is>
          <t xml:space="preserve">Northhold default rule R4: CFATF 4th-round MER (2019/2020) strong; FSI high high but no trust/e-gaming adverse factor; Eurostat OFC -&gt; Medium.</t>
        </is>
      </c>
      <c r="I30" s="11" t="str">
        <f>IF(SUM('Data · Lists'!C30:F30)&gt;0,"Blacklist",IF(SUM('Data · Lists'!G30:L30)&gt;0,"High Risk",IF(J30=0,"Manual Review",IF(K30&lt;cov_min,"Manual Review",INDEX(Cfg_Ratings,MIN(3,MAX(IF('Data · Lists'!M30=1,off_floor,1),IF(J30=1,IF(L30&lt;band_L,1,IF(L30&lt;band_M,2,3))+1,IF(L30&lt;band_L,1,IF(L30&lt;band_M,2,3))))))))))</f>
        <v>Manual Review</v>
      </c>
      <c r="J30" s="11">
        <f t="shared" si="2"/>
        <v>2</v>
      </c>
      <c r="K30" s="17">
        <f t="shared" si="3"/>
        <v>0.3</v>
      </c>
      <c r="L30" s="18">
        <f t="shared" si="4"/>
        <v>2.3333333333333335</v>
      </c>
      <c r="M30" s="11" t="str">
        <f>IF('Data · Indices'!C30="","",IF('Data · Indices'!C30="Low",1,IF('Data · Indices'!C30="Medium",2,IF('Data · Indices'!C30="High",3,NA()))))</f>
        <v/>
      </c>
      <c r="N30" s="11" t="str">
        <f>IF('Data · Indices'!D30="","",IF('Data · Indices'!D30="Low",1,IF('Data · Indices'!D30="Medium",2,IF('Data · Indices'!D30="High",3,NA()))))</f>
        <v/>
      </c>
      <c r="O30" s="11" t="str">
        <f>IF('Data · Indices'!E30="","",IF('Data · Indices'!E30="Low",1,IF('Data · Indices'!E30="Medium",2,IF('Data · Indices'!E30="High",3,NA()))))</f>
        <v/>
      </c>
      <c r="P30" s="11" t="str">
        <f>IF('Data · Indices'!F30="","",IF('Data · Indices'!F30="Low",1,IF('Data · Indices'!F30="Medium",2,IF('Data · Indices'!F30="High",3,NA()))))</f>
        <v/>
      </c>
      <c r="Q30" s="11" t="str">
        <f>IF('Data · Indices'!G30="","",IF('Data · Indices'!G30="Low",1,IF('Data · Indices'!G30="Medium",2,IF('Data · Indices'!G30="High",3,NA()))))</f>
        <v/>
      </c>
      <c r="R30" s="11">
        <f t="shared" si="5"/>
        <v>30</v>
      </c>
      <c r="S30" s="15" t="s">
        <v>180</v>
      </c>
      <c r="T30" s="30"/>
      <c r="U30" s="36"/>
    </row>
    <row r="31" spans="1:21" x14ac:dyDescent="0.2">
      <c r="A31" s="19" t="s">
        <v>181</v>
      </c>
      <c r="B31" s="19" t="s">
        <v>182</v>
      </c>
      <c r="C31" s="37" t="s">
        <v>183</v>
      </c>
      <c r="D31" s="20" t="str">
        <f t="shared" si="0"/>
        <v>Low Risk</v>
      </c>
      <c r="E31" s="38" t="str">
        <f>IF(SUM('Data · Lists'!C31:F31)&gt;0,"Blacklist: "&amp;TRIM(IF('Data · Lists'!C31=1,"FATF blacklist; ","")&amp;IF('Data · Lists'!D31=1,"UN sanctions; ","")&amp;IF('Data · Lists'!E31=1,"home-jurisdiction sanctions; ","")&amp;IF('Data · Lists'!F31=1,"internal blacklist","")),IF(SUM('Data · Lists'!G31:L31)&gt;0,"Auto-High: "&amp;TRIM(IF('Data · Lists'!G31=1,"FATF greylist; ","")&amp;IF('Data · Lists'!H31=1,"EU high-risk; ","")&amp;IF('Data · Lists'!I31=1,"EU sanctions; ","")&amp;IF('Data · Lists'!J31=1,"UK sanctions; ","")&amp;IF('Data · Lists'!K31=1,"OFAC; ","")&amp;IF('Data · Lists'!L31=1,"Canada sanctions","")),IF(J31=0,"No index data: Manual Review",IF(K31&lt;cov_min,"Coverage below minimum: Manual Review","Index-based"&amp;IF(J31=1," (single indicator, raised one level)","")&amp;IF('Data · Lists'!M31=1," + offshore floor","")))))</f>
        <v>Index-based</v>
      </c>
      <c r="F31" s="38" t="str">
        <f t="shared" si="1"/>
        <v>Simplified measures where permitted, subject to Compliance confirmation.</v>
      </c>
      <c r="G31" s="21"/>
      <c r="H31" s="39"/>
      <c r="I31" s="21" t="str">
        <f>IF(SUM('Data · Lists'!C31:F31)&gt;0,"Blacklist",IF(SUM('Data · Lists'!G31:L31)&gt;0,"High Risk",IF(J31=0,"Manual Review",IF(K31&lt;cov_min,"Manual Review",INDEX(Cfg_Ratings,MIN(3,MAX(IF('Data · Lists'!M31=1,off_floor,1),IF(J31=1,IF(L31&lt;band_L,1,IF(L31&lt;band_M,2,3))+1,IF(L31&lt;band_L,1,IF(L31&lt;band_M,2,3))))))))))</f>
        <v>Low Risk</v>
      </c>
      <c r="J31" s="21">
        <f t="shared" si="2"/>
        <v>4</v>
      </c>
      <c r="K31" s="22">
        <f t="shared" si="3"/>
        <v>0.8</v>
      </c>
      <c r="L31" s="23">
        <f t="shared" si="4"/>
        <v>1.5</v>
      </c>
      <c r="M31" s="21" t="str">
        <f>IF('Data · Indices'!C31="","",IF('Data · Indices'!C31="Low",1,IF('Data · Indices'!C31="Medium",2,IF('Data · Indices'!C31="High",3,NA()))))</f>
        <v/>
      </c>
      <c r="N31" s="21" t="str">
        <f>IF('Data · Indices'!D31="","",IF('Data · Indices'!D31="Low",1,IF('Data · Indices'!D31="Medium",2,IF('Data · Indices'!D31="High",3,NA()))))</f>
        <v/>
      </c>
      <c r="O31" s="21" t="str">
        <f>IF('Data · Indices'!E31="","",IF('Data · Indices'!E31="Low",1,IF('Data · Indices'!E31="Medium",2,IF('Data · Indices'!E31="High",3,NA()))))</f>
        <v/>
      </c>
      <c r="P31" s="21" t="str">
        <f>IF('Data · Indices'!F31="","",IF('Data · Indices'!F31="Low",1,IF('Data · Indices'!F31="Medium",2,IF('Data · Indices'!F31="High",3,NA()))))</f>
        <v/>
      </c>
      <c r="Q31" s="21" t="str">
        <f>IF('Data · Indices'!G31="","",IF('Data · Indices'!G31="Low",1,IF('Data · Indices'!G31="Medium",2,IF('Data · Indices'!G31="High",3,NA()))))</f>
        <v/>
      </c>
      <c r="R31" s="21">
        <f t="shared" si="5"/>
        <v>80</v>
      </c>
      <c r="S31" s="19" t="s">
        <v>184</v>
      </c>
      <c r="T31" s="38"/>
      <c r="U31" s="39"/>
    </row>
    <row r="32" spans="1:21" x14ac:dyDescent="0.2">
      <c r="A32" s="15" t="s">
        <v>185</v>
      </c>
      <c r="B32" s="15" t="s">
        <v>186</v>
      </c>
      <c r="C32" s="35" t="s">
        <v>187</v>
      </c>
      <c r="D32" s="16" t="str">
        <f t="shared" si="0"/>
        <v>High Risk</v>
      </c>
      <c r="E32" s="30" t="str">
        <f>IF(SUM('Data · Lists'!C32:F32)&gt;0,"Blacklist: "&amp;TRIM(IF('Data · Lists'!C32=1,"FATF blacklist; ","")&amp;IF('Data · Lists'!D32=1,"UN sanctions; ","")&amp;IF('Data · Lists'!E32=1,"home-jurisdiction sanctions; ","")&amp;IF('Data · Lists'!F32=1,"internal blacklist","")),IF(SUM('Data · Lists'!G32:L32)&gt;0,"Auto-High: "&amp;TRIM(IF('Data · Lists'!G32=1,"FATF greylist; ","")&amp;IF('Data · Lists'!H32=1,"EU high-risk; ","")&amp;IF('Data · Lists'!I32=1,"EU sanctions; ","")&amp;IF('Data · Lists'!J32=1,"UK sanctions; ","")&amp;IF('Data · Lists'!K32=1,"OFAC; ","")&amp;IF('Data · Lists'!L32=1,"Canada sanctions","")),IF(J32=0,"No index data: Manual Review",IF(K32&lt;cov_min,"Coverage below minimum: Manual Review","Index-based"&amp;IF(J32=1," (single indicator, raised one level)","")&amp;IF('Data · Lists'!M32=1," + offshore floor","")))))</f>
        <v>Auto-High: FATF greylist; EU high-risk;</v>
      </c>
      <c r="F32" s="30" t="str">
        <f t="shared" si="1"/>
        <v>EDD, enhanced ongoing monitoring, management approval to onboard or continue.</v>
      </c>
      <c r="G32" s="11"/>
      <c r="H32" s="36"/>
      <c r="I32" s="11" t="str">
        <f>IF(SUM('Data · Lists'!C32:F32)&gt;0,"Blacklist",IF(SUM('Data · Lists'!G32:L32)&gt;0,"High Risk",IF(J32=0,"Manual Review",IF(K32&lt;cov_min,"Manual Review",INDEX(Cfg_Ratings,MIN(3,MAX(IF('Data · Lists'!M32=1,off_floor,1),IF(J32=1,IF(L32&lt;band_L,1,IF(L32&lt;band_M,2,3))+1,IF(L32&lt;band_L,1,IF(L32&lt;band_M,2,3))))))))))</f>
        <v>High Risk</v>
      </c>
      <c r="J32" s="11">
        <f t="shared" si="2"/>
        <v>5</v>
      </c>
      <c r="K32" s="17">
        <f t="shared" si="3"/>
        <v>1.0</v>
      </c>
      <c r="L32" s="18">
        <f t="shared" si="4"/>
        <v>2.2</v>
      </c>
      <c r="M32" s="11" t="str">
        <f>IF('Data · Indices'!C32="","",IF('Data · Indices'!C32="Low",1,IF('Data · Indices'!C32="Medium",2,IF('Data · Indices'!C32="High",3,NA()))))</f>
        <v/>
      </c>
      <c r="N32" s="11" t="str">
        <f>IF('Data · Indices'!D32="","",IF('Data · Indices'!D32="Low",1,IF('Data · Indices'!D32="Medium",2,IF('Data · Indices'!D32="High",3,NA()))))</f>
        <v/>
      </c>
      <c r="O32" s="11" t="str">
        <f>IF('Data · Indices'!E32="","",IF('Data · Indices'!E32="Low",1,IF('Data · Indices'!E32="Medium",2,IF('Data · Indices'!E32="High",3,NA()))))</f>
        <v/>
      </c>
      <c r="P32" s="11" t="str">
        <f>IF('Data · Indices'!F32="","",IF('Data · Indices'!F32="Low",1,IF('Data · Indices'!F32="Medium",2,IF('Data · Indices'!F32="High",3,NA()))))</f>
        <v/>
      </c>
      <c r="Q32" s="11" t="str">
        <f>IF('Data · Indices'!G32="","",IF('Data · Indices'!G32="Low",1,IF('Data · Indices'!G32="Medium",2,IF('Data · Indices'!G32="High",3,NA()))))</f>
        <v/>
      </c>
      <c r="R32" s="11">
        <f t="shared" si="5"/>
        <v>100</v>
      </c>
      <c r="S32" s="15" t="s">
        <v>188</v>
      </c>
      <c r="T32" s="30"/>
      <c r="U32" s="36"/>
    </row>
    <row r="33" spans="1:21" x14ac:dyDescent="0.2">
      <c r="A33" s="19" t="s">
        <v>189</v>
      </c>
      <c r="B33" s="19" t="s">
        <v>190</v>
      </c>
      <c r="C33" s="37" t="s">
        <v>191</v>
      </c>
      <c r="D33" s="20" t="str">
        <f t="shared" si="0"/>
        <v>Medium Risk</v>
      </c>
      <c r="E33" s="38" t="str">
        <f>IF(SUM('Data · Lists'!C33:F33)&gt;0,"Blacklist: "&amp;TRIM(IF('Data · Lists'!C33=1,"FATF blacklist; ","")&amp;IF('Data · Lists'!D33=1,"UN sanctions; ","")&amp;IF('Data · Lists'!E33=1,"home-jurisdiction sanctions; ","")&amp;IF('Data · Lists'!F33=1,"internal blacklist","")),IF(SUM('Data · Lists'!G33:L33)&gt;0,"Auto-High: "&amp;TRIM(IF('Data · Lists'!G33=1,"FATF greylist; ","")&amp;IF('Data · Lists'!H33=1,"EU high-risk; ","")&amp;IF('Data · Lists'!I33=1,"EU sanctions; ","")&amp;IF('Data · Lists'!J33=1,"UK sanctions; ","")&amp;IF('Data · Lists'!K33=1,"OFAC; ","")&amp;IF('Data · Lists'!L33=1,"Canada sanctions","")),IF(J33=0,"No index data: Manual Review",IF(K33&lt;cov_min,"Coverage below minimum: Manual Review","Index-based"&amp;IF(J33=1," (single indicator, raised one level)","")&amp;IF('Data · Lists'!M33=1," + offshore floor","")))))</f>
        <v>No index data: Manual Review</v>
      </c>
      <c r="F33" s="38" t="str">
        <f t="shared" si="1"/>
        <v>Standard CDD with awareness of contextual factors.</v>
      </c>
      <c r="G33" s="21" t="inlineStr">
        <is>
          <t xml:space="preserve">Medium Risk</t>
        </is>
      </c>
      <c r="H33" s="39" t="inlineStr">
        <is>
          <t xml:space="preserve">Northhold default rule R3: Dutch special municipalities; Wwft BES applies; USD. Parent NLD = Medium Risk.</t>
        </is>
      </c>
      <c r="I33" s="21" t="str">
        <f>IF(SUM('Data · Lists'!C33:F33)&gt;0,"Blacklist",IF(SUM('Data · Lists'!G33:L33)&gt;0,"High Risk",IF(J33=0,"Manual Review",IF(K33&lt;cov_min,"Manual Review",INDEX(Cfg_Ratings,MIN(3,MAX(IF('Data · Lists'!M33=1,off_floor,1),IF(J33=1,IF(L33&lt;band_L,1,IF(L33&lt;band_M,2,3))+1,IF(L33&lt;band_L,1,IF(L33&lt;band_M,2,3))))))))))</f>
        <v>Manual Review</v>
      </c>
      <c r="J33" s="21">
        <f t="shared" si="2"/>
        <v>0</v>
      </c>
      <c r="K33" s="22">
        <f t="shared" si="3"/>
        <v>0.0</v>
      </c>
      <c r="L33" s="23" t="str">
        <f t="shared" si="4"/>
        <v/>
      </c>
      <c r="M33" s="21" t="str">
        <f>IF('Data · Indices'!C33="","",IF('Data · Indices'!C33="Low",1,IF('Data · Indices'!C33="Medium",2,IF('Data · Indices'!C33="High",3,NA()))))</f>
        <v/>
      </c>
      <c r="N33" s="21" t="str">
        <f>IF('Data · Indices'!D33="","",IF('Data · Indices'!D33="Low",1,IF('Data · Indices'!D33="Medium",2,IF('Data · Indices'!D33="High",3,NA()))))</f>
        <v/>
      </c>
      <c r="O33" s="21" t="str">
        <f>IF('Data · Indices'!E33="","",IF('Data · Indices'!E33="Low",1,IF('Data · Indices'!E33="Medium",2,IF('Data · Indices'!E33="High",3,NA()))))</f>
        <v/>
      </c>
      <c r="P33" s="21" t="str">
        <f>IF('Data · Indices'!F33="","",IF('Data · Indices'!F33="Low",1,IF('Data · Indices'!F33="Medium",2,IF('Data · Indices'!F33="High",3,NA()))))</f>
        <v/>
      </c>
      <c r="Q33" s="21" t="str">
        <f>IF('Data · Indices'!G33="","",IF('Data · Indices'!G33="Low",1,IF('Data · Indices'!G33="Medium",2,IF('Data · Indices'!G33="High",3,NA()))))</f>
        <v/>
      </c>
      <c r="R33" s="21">
        <f t="shared" si="5"/>
        <v>0</v>
      </c>
      <c r="S33" s="19" t="s">
        <v>192</v>
      </c>
      <c r="T33" s="38"/>
      <c r="U33" s="39"/>
    </row>
    <row r="34" spans="1:21" x14ac:dyDescent="0.2">
      <c r="A34" s="15" t="s">
        <v>193</v>
      </c>
      <c r="B34" s="15" t="s">
        <v>194</v>
      </c>
      <c r="C34" s="35" t="s">
        <v>195</v>
      </c>
      <c r="D34" s="16" t="str">
        <f t="shared" si="0"/>
        <v>High Risk</v>
      </c>
      <c r="E34" s="30" t="str">
        <f>IF(SUM('Data · Lists'!C34:F34)&gt;0,"Blacklist: "&amp;TRIM(IF('Data · Lists'!C34=1,"FATF blacklist; ","")&amp;IF('Data · Lists'!D34=1,"UN sanctions; ","")&amp;IF('Data · Lists'!E34=1,"home-jurisdiction sanctions; ","")&amp;IF('Data · Lists'!F34=1,"internal blacklist","")),IF(SUM('Data · Lists'!G34:L34)&gt;0,"Auto-High: "&amp;TRIM(IF('Data · Lists'!G34=1,"FATF greylist; ","")&amp;IF('Data · Lists'!H34=1,"EU high-risk; ","")&amp;IF('Data · Lists'!I34=1,"EU sanctions; ","")&amp;IF('Data · Lists'!J34=1,"UK sanctions; ","")&amp;IF('Data · Lists'!K34=1,"OFAC; ","")&amp;IF('Data · Lists'!L34=1,"Canada sanctions","")),IF(J34=0,"No index data: Manual Review",IF(K34&lt;cov_min,"Coverage below minimum: Manual Review","Index-based"&amp;IF(J34=1," (single indicator, raised one level)","")&amp;IF('Data · Lists'!M34=1," + offshore floor","")))))</f>
        <v>Auto-High: FATF greylist;</v>
      </c>
      <c r="F34" s="30" t="str">
        <f t="shared" si="1"/>
        <v>EDD, enhanced ongoing monitoring, management approval to onboard or continue.</v>
      </c>
      <c r="G34" s="11"/>
      <c r="H34" s="36"/>
      <c r="I34" s="11" t="str">
        <f>IF(SUM('Data · Lists'!C34:F34)&gt;0,"Blacklist",IF(SUM('Data · Lists'!G34:L34)&gt;0,"High Risk",IF(J34=0,"Manual Review",IF(K34&lt;cov_min,"Manual Review",INDEX(Cfg_Ratings,MIN(3,MAX(IF('Data · Lists'!M34=1,off_floor,1),IF(J34=1,IF(L34&lt;band_L,1,IF(L34&lt;band_M,2,3))+1,IF(L34&lt;band_L,1,IF(L34&lt;band_M,2,3))))))))))</f>
        <v>High Risk</v>
      </c>
      <c r="J34" s="11">
        <f t="shared" si="2"/>
        <v>4</v>
      </c>
      <c r="K34" s="17">
        <f t="shared" si="3"/>
        <v>0.8</v>
      </c>
      <c r="L34" s="18">
        <f t="shared" si="4"/>
        <v>2.125</v>
      </c>
      <c r="M34" s="11" t="str">
        <f>IF('Data · Indices'!C34="","",IF('Data · Indices'!C34="Low",1,IF('Data · Indices'!C34="Medium",2,IF('Data · Indices'!C34="High",3,NA()))))</f>
        <v/>
      </c>
      <c r="N34" s="11" t="str">
        <f>IF('Data · Indices'!D34="","",IF('Data · Indices'!D34="Low",1,IF('Data · Indices'!D34="Medium",2,IF('Data · Indices'!D34="High",3,NA()))))</f>
        <v/>
      </c>
      <c r="O34" s="11" t="str">
        <f>IF('Data · Indices'!E34="","",IF('Data · Indices'!E34="Low",1,IF('Data · Indices'!E34="Medium",2,IF('Data · Indices'!E34="High",3,NA()))))</f>
        <v/>
      </c>
      <c r="P34" s="11" t="str">
        <f>IF('Data · Indices'!F34="","",IF('Data · Indices'!F34="Low",1,IF('Data · Indices'!F34="Medium",2,IF('Data · Indices'!F34="High",3,NA()))))</f>
        <v/>
      </c>
      <c r="Q34" s="11" t="str">
        <f>IF('Data · Indices'!G34="","",IF('Data · Indices'!G34="Low",1,IF('Data · Indices'!G34="Medium",2,IF('Data · Indices'!G34="High",3,NA()))))</f>
        <v/>
      </c>
      <c r="R34" s="11">
        <f t="shared" si="5"/>
        <v>80</v>
      </c>
      <c r="S34" s="15" t="s">
        <v>196</v>
      </c>
      <c r="T34" s="30"/>
      <c r="U34" s="36"/>
    </row>
    <row r="35" spans="1:21" x14ac:dyDescent="0.2">
      <c r="A35" s="19" t="s">
        <v>197</v>
      </c>
      <c r="B35" s="19" t="s">
        <v>198</v>
      </c>
      <c r="C35" s="37" t="s">
        <v>199</v>
      </c>
      <c r="D35" s="20" t="str">
        <f t="shared" si="0"/>
        <v>Low Risk</v>
      </c>
      <c r="E35" s="38" t="str">
        <f>IF(SUM('Data · Lists'!C35:F35)&gt;0,"Blacklist: "&amp;TRIM(IF('Data · Lists'!C35=1,"FATF blacklist; ","")&amp;IF('Data · Lists'!D35=1,"UN sanctions; ","")&amp;IF('Data · Lists'!E35=1,"home-jurisdiction sanctions; ","")&amp;IF('Data · Lists'!F35=1,"internal blacklist","")),IF(SUM('Data · Lists'!G35:L35)&gt;0,"Auto-High: "&amp;TRIM(IF('Data · Lists'!G35=1,"FATF greylist; ","")&amp;IF('Data · Lists'!H35=1,"EU high-risk; ","")&amp;IF('Data · Lists'!I35=1,"EU sanctions; ","")&amp;IF('Data · Lists'!J35=1,"UK sanctions; ","")&amp;IF('Data · Lists'!K35=1,"OFAC; ","")&amp;IF('Data · Lists'!L35=1,"Canada sanctions","")),IF(J35=0,"No index data: Manual Review",IF(K35&lt;cov_min,"Coverage below minimum: Manual Review","Index-based"&amp;IF(J35=1," (single indicator, raised one level)","")&amp;IF('Data · Lists'!M35=1," + offshore floor","")))))</f>
        <v>Index-based</v>
      </c>
      <c r="F35" s="38" t="str">
        <f t="shared" si="1"/>
        <v>Simplified measures where permitted, subject to Compliance confirmation.</v>
      </c>
      <c r="G35" s="21"/>
      <c r="H35" s="39"/>
      <c r="I35" s="21" t="str">
        <f>IF(SUM('Data · Lists'!C35:F35)&gt;0,"Blacklist",IF(SUM('Data · Lists'!G35:L35)&gt;0,"High Risk",IF(J35=0,"Manual Review",IF(K35&lt;cov_min,"Manual Review",INDEX(Cfg_Ratings,MIN(3,MAX(IF('Data · Lists'!M35=1,off_floor,1),IF(J35=1,IF(L35&lt;band_L,1,IF(L35&lt;band_M,2,3))+1,IF(L35&lt;band_L,1,IF(L35&lt;band_M,2,3))))))))))</f>
        <v>Low Risk</v>
      </c>
      <c r="J35" s="21">
        <f t="shared" si="2"/>
        <v>5</v>
      </c>
      <c r="K35" s="22">
        <f t="shared" si="3"/>
        <v>1.0</v>
      </c>
      <c r="L35" s="23">
        <f t="shared" si="4"/>
        <v>1.55</v>
      </c>
      <c r="M35" s="21" t="str">
        <f>IF('Data · Indices'!C35="","",IF('Data · Indices'!C35="Low",1,IF('Data · Indices'!C35="Medium",2,IF('Data · Indices'!C35="High",3,NA()))))</f>
        <v/>
      </c>
      <c r="N35" s="21" t="str">
        <f>IF('Data · Indices'!D35="","",IF('Data · Indices'!D35="Low",1,IF('Data · Indices'!D35="Medium",2,IF('Data · Indices'!D35="High",3,NA()))))</f>
        <v/>
      </c>
      <c r="O35" s="21" t="str">
        <f>IF('Data · Indices'!E35="","",IF('Data · Indices'!E35="Low",1,IF('Data · Indices'!E35="Medium",2,IF('Data · Indices'!E35="High",3,NA()))))</f>
        <v/>
      </c>
      <c r="P35" s="21" t="str">
        <f>IF('Data · Indices'!F35="","",IF('Data · Indices'!F35="Low",1,IF('Data · Indices'!F35="Medium",2,IF('Data · Indices'!F35="High",3,NA()))))</f>
        <v/>
      </c>
      <c r="Q35" s="21" t="str">
        <f>IF('Data · Indices'!G35="","",IF('Data · Indices'!G35="Low",1,IF('Data · Indices'!G35="Medium",2,IF('Data · Indices'!G35="High",3,NA()))))</f>
        <v/>
      </c>
      <c r="R35" s="21">
        <f t="shared" si="5"/>
        <v>100</v>
      </c>
      <c r="S35" s="19" t="s">
        <v>200</v>
      </c>
      <c r="T35" s="38"/>
      <c r="U35" s="39"/>
    </row>
    <row r="36" spans="1:21" x14ac:dyDescent="0.2">
      <c r="A36" s="15" t="s">
        <v>201</v>
      </c>
      <c r="B36" s="15" t="s">
        <v>202</v>
      </c>
      <c r="C36" s="35" t="s">
        <v>203</v>
      </c>
      <c r="D36" s="16" t="str">
        <f t="shared" si="0"/>
        <v>High Risk</v>
      </c>
      <c r="E36" s="30" t="str">
        <f>IF(SUM('Data · Lists'!C36:F36)&gt;0,"Blacklist: "&amp;TRIM(IF('Data · Lists'!C36=1,"FATF blacklist; ","")&amp;IF('Data · Lists'!D36=1,"UN sanctions; ","")&amp;IF('Data · Lists'!E36=1,"home-jurisdiction sanctions; ","")&amp;IF('Data · Lists'!F36=1,"internal blacklist","")),IF(SUM('Data · Lists'!G36:L36)&gt;0,"Auto-High: "&amp;TRIM(IF('Data · Lists'!G36=1,"FATF greylist; ","")&amp;IF('Data · Lists'!H36=1,"EU high-risk; ","")&amp;IF('Data · Lists'!I36=1,"EU sanctions; ","")&amp;IF('Data · Lists'!J36=1,"UK sanctions; ","")&amp;IF('Data · Lists'!K36=1,"OFAC; ","")&amp;IF('Data · Lists'!L36=1,"Canada sanctions","")),IF(J36=0,"No index data: Manual Review",IF(K36&lt;cov_min,"Coverage below minimum: Manual Review","Index-based"&amp;IF(J36=1," (single indicator, raised one level)","")&amp;IF('Data · Lists'!M36=1," + offshore floor","")))))</f>
        <v>No index data: Manual Review</v>
      </c>
      <c r="F36" s="30" t="str">
        <f t="shared" si="1"/>
        <v>EDD, enhanced ongoing monitoring, management approval to onboard or continue.</v>
      </c>
      <c r="G36" s="11" t="inlineStr">
        <is>
          <t xml:space="preserve">High Risk</t>
        </is>
      </c>
      <c r="H36" s="36" t="inlineStr">
        <is>
          <t xml:space="preserve">Northhold default rule R1: uninhabited.</t>
        </is>
      </c>
      <c r="I36" s="11" t="str">
        <f>IF(SUM('Data · Lists'!C36:F36)&gt;0,"Blacklist",IF(SUM('Data · Lists'!G36:L36)&gt;0,"High Risk",IF(J36=0,"Manual Review",IF(K36&lt;cov_min,"Manual Review",INDEX(Cfg_Ratings,MIN(3,MAX(IF('Data · Lists'!M36=1,off_floor,1),IF(J36=1,IF(L36&lt;band_L,1,IF(L36&lt;band_M,2,3))+1,IF(L36&lt;band_L,1,IF(L36&lt;band_M,2,3))))))))))</f>
        <v>Manual Review</v>
      </c>
      <c r="J36" s="11">
        <f t="shared" si="2"/>
        <v>0</v>
      </c>
      <c r="K36" s="17">
        <f t="shared" si="3"/>
        <v>0.0</v>
      </c>
      <c r="L36" s="18" t="str">
        <f t="shared" si="4"/>
        <v/>
      </c>
      <c r="M36" s="11" t="str">
        <f>IF('Data · Indices'!C36="","",IF('Data · Indices'!C36="Low",1,IF('Data · Indices'!C36="Medium",2,IF('Data · Indices'!C36="High",3,NA()))))</f>
        <v/>
      </c>
      <c r="N36" s="11" t="str">
        <f>IF('Data · Indices'!D36="","",IF('Data · Indices'!D36="Low",1,IF('Data · Indices'!D36="Medium",2,IF('Data · Indices'!D36="High",3,NA()))))</f>
        <v/>
      </c>
      <c r="O36" s="11" t="str">
        <f>IF('Data · Indices'!E36="","",IF('Data · Indices'!E36="Low",1,IF('Data · Indices'!E36="Medium",2,IF('Data · Indices'!E36="High",3,NA()))))</f>
        <v/>
      </c>
      <c r="P36" s="11" t="str">
        <f>IF('Data · Indices'!F36="","",IF('Data · Indices'!F36="Low",1,IF('Data · Indices'!F36="Medium",2,IF('Data · Indices'!F36="High",3,NA()))))</f>
        <v/>
      </c>
      <c r="Q36" s="11" t="str">
        <f>IF('Data · Indices'!G36="","",IF('Data · Indices'!G36="Low",1,IF('Data · Indices'!G36="Medium",2,IF('Data · Indices'!G36="High",3,NA()))))</f>
        <v/>
      </c>
      <c r="R36" s="11">
        <f t="shared" si="5"/>
        <v>0</v>
      </c>
      <c r="S36" s="15" t="s">
        <v>204</v>
      </c>
      <c r="T36" s="30"/>
      <c r="U36" s="36"/>
    </row>
    <row r="37" spans="1:21" x14ac:dyDescent="0.2">
      <c r="A37" s="19" t="s">
        <v>205</v>
      </c>
      <c r="B37" s="19" t="s">
        <v>206</v>
      </c>
      <c r="C37" s="37" t="s">
        <v>207</v>
      </c>
      <c r="D37" s="20" t="str">
        <f t="shared" si="0"/>
        <v>Medium Risk</v>
      </c>
      <c r="E37" s="38" t="str">
        <f>IF(SUM('Data · Lists'!C37:F37)&gt;0,"Blacklist: "&amp;TRIM(IF('Data · Lists'!C37=1,"FATF blacklist; ","")&amp;IF('Data · Lists'!D37=1,"UN sanctions; ","")&amp;IF('Data · Lists'!E37=1,"home-jurisdiction sanctions; ","")&amp;IF('Data · Lists'!F37=1,"internal blacklist","")),IF(SUM('Data · Lists'!G37:L37)&gt;0,"Auto-High: "&amp;TRIM(IF('Data · Lists'!G37=1,"FATF greylist; ","")&amp;IF('Data · Lists'!H37=1,"EU high-risk; ","")&amp;IF('Data · Lists'!I37=1,"EU sanctions; ","")&amp;IF('Data · Lists'!J37=1,"UK sanctions; ","")&amp;IF('Data · Lists'!K37=1,"OFAC; ","")&amp;IF('Data · Lists'!L37=1,"Canada sanctions","")),IF(J37=0,"No index data: Manual Review",IF(K37&lt;cov_min,"Coverage below minimum: Manual Review","Index-based"&amp;IF(J37=1," (single indicator, raised one level)","")&amp;IF('Data · Lists'!M37=1," + offshore floor","")))))</f>
        <v>Index-based</v>
      </c>
      <c r="F37" s="38" t="str">
        <f t="shared" si="1"/>
        <v>Standard CDD with awareness of contextual factors.</v>
      </c>
      <c r="G37" s="21"/>
      <c r="H37" s="39"/>
      <c r="I37" s="21" t="str">
        <f>IF(SUM('Data · Lists'!C37:F37)&gt;0,"Blacklist",IF(SUM('Data · Lists'!G37:L37)&gt;0,"High Risk",IF(J37=0,"Manual Review",IF(K37&lt;cov_min,"Manual Review",INDEX(Cfg_Ratings,MIN(3,MAX(IF('Data · Lists'!M37=1,off_floor,1),IF(J37=1,IF(L37&lt;band_L,1,IF(L37&lt;band_M,2,3))+1,IF(L37&lt;band_L,1,IF(L37&lt;band_M,2,3))))))))))</f>
        <v>Medium Risk</v>
      </c>
      <c r="J37" s="21">
        <f t="shared" si="2"/>
        <v>5</v>
      </c>
      <c r="K37" s="22">
        <f t="shared" si="3"/>
        <v>1.0</v>
      </c>
      <c r="L37" s="23">
        <f t="shared" si="4"/>
        <v>1.9</v>
      </c>
      <c r="M37" s="21" t="str">
        <f>IF('Data · Indices'!C37="","",IF('Data · Indices'!C37="Low",1,IF('Data · Indices'!C37="Medium",2,IF('Data · Indices'!C37="High",3,NA()))))</f>
        <v/>
      </c>
      <c r="N37" s="21" t="str">
        <f>IF('Data · Indices'!D37="","",IF('Data · Indices'!D37="Low",1,IF('Data · Indices'!D37="Medium",2,IF('Data · Indices'!D37="High",3,NA()))))</f>
        <v/>
      </c>
      <c r="O37" s="21" t="str">
        <f>IF('Data · Indices'!E37="","",IF('Data · Indices'!E37="Low",1,IF('Data · Indices'!E37="Medium",2,IF('Data · Indices'!E37="High",3,NA()))))</f>
        <v/>
      </c>
      <c r="P37" s="21" t="str">
        <f>IF('Data · Indices'!F37="","",IF('Data · Indices'!F37="Low",1,IF('Data · Indices'!F37="Medium",2,IF('Data · Indices'!F37="High",3,NA()))))</f>
        <v/>
      </c>
      <c r="Q37" s="21" t="str">
        <f>IF('Data · Indices'!G37="","",IF('Data · Indices'!G37="Low",1,IF('Data · Indices'!G37="Medium",2,IF('Data · Indices'!G37="High",3,NA()))))</f>
        <v/>
      </c>
      <c r="R37" s="21">
        <f t="shared" si="5"/>
        <v>100</v>
      </c>
      <c r="S37" s="19" t="s">
        <v>208</v>
      </c>
      <c r="T37" s="38"/>
      <c r="U37" s="39"/>
    </row>
    <row r="38" spans="1:21" x14ac:dyDescent="0.2">
      <c r="A38" s="15" t="s">
        <v>209</v>
      </c>
      <c r="B38" s="15" t="s">
        <v>210</v>
      </c>
      <c r="C38" s="35" t="s">
        <v>211</v>
      </c>
      <c r="D38" s="16" t="str">
        <f t="shared" si="0"/>
        <v>High Risk</v>
      </c>
      <c r="E38" s="30" t="str">
        <f>IF(SUM('Data · Lists'!C38:F38)&gt;0,"Blacklist: "&amp;TRIM(IF('Data · Lists'!C38=1,"FATF blacklist; ","")&amp;IF('Data · Lists'!D38=1,"UN sanctions; ","")&amp;IF('Data · Lists'!E38=1,"home-jurisdiction sanctions; ","")&amp;IF('Data · Lists'!F38=1,"internal blacklist","")),IF(SUM('Data · Lists'!G38:L38)&gt;0,"Auto-High: "&amp;TRIM(IF('Data · Lists'!G38=1,"FATF greylist; ","")&amp;IF('Data · Lists'!H38=1,"EU high-risk; ","")&amp;IF('Data · Lists'!I38=1,"EU sanctions; ","")&amp;IF('Data · Lists'!J38=1,"UK sanctions; ","")&amp;IF('Data · Lists'!K38=1,"OFAC; ","")&amp;IF('Data · Lists'!L38=1,"Canada sanctions","")),IF(J38=0,"No index data: Manual Review",IF(K38&lt;cov_min,"Coverage below minimum: Manual Review","Index-based"&amp;IF(J38=1," (single indicator, raised one level)","")&amp;IF('Data · Lists'!M38=1," + offshore floor","")))))</f>
        <v>No index data: Manual Review</v>
      </c>
      <c r="F38" s="30" t="str">
        <f t="shared" si="1"/>
        <v>EDD, enhanced ongoing monitoring, management approval to onboard or continue.</v>
      </c>
      <c r="G38" s="11" t="inlineStr">
        <is>
          <t xml:space="preserve">High Risk</t>
        </is>
      </c>
      <c r="H38" s="36" t="inlineStr">
        <is>
          <t xml:space="preserve">Northhold default rule R1: military facility, no civilian financial sector.</t>
        </is>
      </c>
      <c r="I38" s="11" t="str">
        <f>IF(SUM('Data · Lists'!C38:F38)&gt;0,"Blacklist",IF(SUM('Data · Lists'!G38:L38)&gt;0,"High Risk",IF(J38=0,"Manual Review",IF(K38&lt;cov_min,"Manual Review",INDEX(Cfg_Ratings,MIN(3,MAX(IF('Data · Lists'!M38=1,off_floor,1),IF(J38=1,IF(L38&lt;band_L,1,IF(L38&lt;band_M,2,3))+1,IF(L38&lt;band_L,1,IF(L38&lt;band_M,2,3))))))))))</f>
        <v>Manual Review</v>
      </c>
      <c r="J38" s="11">
        <f t="shared" si="2"/>
        <v>0</v>
      </c>
      <c r="K38" s="17">
        <f t="shared" si="3"/>
        <v>0.0</v>
      </c>
      <c r="L38" s="18" t="str">
        <f t="shared" si="4"/>
        <v/>
      </c>
      <c r="M38" s="11" t="str">
        <f>IF('Data · Indices'!C38="","",IF('Data · Indices'!C38="Low",1,IF('Data · Indices'!C38="Medium",2,IF('Data · Indices'!C38="High",3,NA()))))</f>
        <v/>
      </c>
      <c r="N38" s="11" t="str">
        <f>IF('Data · Indices'!D38="","",IF('Data · Indices'!D38="Low",1,IF('Data · Indices'!D38="Medium",2,IF('Data · Indices'!D38="High",3,NA()))))</f>
        <v/>
      </c>
      <c r="O38" s="11" t="str">
        <f>IF('Data · Indices'!E38="","",IF('Data · Indices'!E38="Low",1,IF('Data · Indices'!E38="Medium",2,IF('Data · Indices'!E38="High",3,NA()))))</f>
        <v/>
      </c>
      <c r="P38" s="11" t="str">
        <f>IF('Data · Indices'!F38="","",IF('Data · Indices'!F38="Low",1,IF('Data · Indices'!F38="Medium",2,IF('Data · Indices'!F38="High",3,NA()))))</f>
        <v/>
      </c>
      <c r="Q38" s="11" t="str">
        <f>IF('Data · Indices'!G38="","",IF('Data · Indices'!G38="Low",1,IF('Data · Indices'!G38="Medium",2,IF('Data · Indices'!G38="High",3,NA()))))</f>
        <v/>
      </c>
      <c r="R38" s="11">
        <f t="shared" si="5"/>
        <v>0</v>
      </c>
      <c r="S38" s="15" t="s">
        <v>212</v>
      </c>
      <c r="T38" s="30"/>
      <c r="U38" s="36"/>
    </row>
    <row r="39" spans="1:21" x14ac:dyDescent="0.2">
      <c r="A39" s="19" t="s">
        <v>213</v>
      </c>
      <c r="B39" s="19" t="s">
        <v>214</v>
      </c>
      <c r="C39" s="37" t="s">
        <v>215</v>
      </c>
      <c r="D39" s="20" t="str">
        <f t="shared" si="0"/>
        <v>Medium Risk</v>
      </c>
      <c r="E39" s="38" t="str">
        <f>IF(SUM('Data · Lists'!C39:F39)&gt;0,"Blacklist: "&amp;TRIM(IF('Data · Lists'!C39=1,"FATF blacklist; ","")&amp;IF('Data · Lists'!D39=1,"UN sanctions; ","")&amp;IF('Data · Lists'!E39=1,"home-jurisdiction sanctions; ","")&amp;IF('Data · Lists'!F39=1,"internal blacklist","")),IF(SUM('Data · Lists'!G39:L39)&gt;0,"Auto-High: "&amp;TRIM(IF('Data · Lists'!G39=1,"FATF greylist; ","")&amp;IF('Data · Lists'!H39=1,"EU high-risk; ","")&amp;IF('Data · Lists'!I39=1,"EU sanctions; ","")&amp;IF('Data · Lists'!J39=1,"UK sanctions; ","")&amp;IF('Data · Lists'!K39=1,"OFAC; ","")&amp;IF('Data · Lists'!L39=1,"Canada sanctions","")),IF(J39=0,"No index data: Manual Review",IF(K39&lt;cov_min,"Coverage below minimum: Manual Review","Index-based"&amp;IF(J39=1," (single indicator, raised one level)","")&amp;IF('Data · Lists'!M39=1," + offshore floor","")))))</f>
        <v>Index-based</v>
      </c>
      <c r="F39" s="38" t="str">
        <f t="shared" si="1"/>
        <v>Standard CDD with awareness of contextual factors.</v>
      </c>
      <c r="G39" s="21"/>
      <c r="H39" s="39"/>
      <c r="I39" s="21" t="str">
        <f>IF(SUM('Data · Lists'!C39:F39)&gt;0,"Blacklist",IF(SUM('Data · Lists'!G39:L39)&gt;0,"High Risk",IF(J39=0,"Manual Review",IF(K39&lt;cov_min,"Manual Review",INDEX(Cfg_Ratings,MIN(3,MAX(IF('Data · Lists'!M39=1,off_floor,1),IF(J39=1,IF(L39&lt;band_L,1,IF(L39&lt;band_M,2,3))+1,IF(L39&lt;band_L,1,IF(L39&lt;band_M,2,3))))))))))</f>
        <v>Medium Risk</v>
      </c>
      <c r="J39" s="21">
        <f t="shared" si="2"/>
        <v>4</v>
      </c>
      <c r="K39" s="22">
        <f t="shared" si="3"/>
        <v>0.85</v>
      </c>
      <c r="L39" s="23">
        <f t="shared" si="4"/>
        <v>1.9411764705882353</v>
      </c>
      <c r="M39" s="21" t="str">
        <f>IF('Data · Indices'!C39="","",IF('Data · Indices'!C39="Low",1,IF('Data · Indices'!C39="Medium",2,IF('Data · Indices'!C39="High",3,NA()))))</f>
        <v/>
      </c>
      <c r="N39" s="21" t="str">
        <f>IF('Data · Indices'!D39="","",IF('Data · Indices'!D39="Low",1,IF('Data · Indices'!D39="Medium",2,IF('Data · Indices'!D39="High",3,NA()))))</f>
        <v/>
      </c>
      <c r="O39" s="21" t="str">
        <f>IF('Data · Indices'!E39="","",IF('Data · Indices'!E39="Low",1,IF('Data · Indices'!E39="Medium",2,IF('Data · Indices'!E39="High",3,NA()))))</f>
        <v/>
      </c>
      <c r="P39" s="21" t="str">
        <f>IF('Data · Indices'!F39="","",IF('Data · Indices'!F39="Low",1,IF('Data · Indices'!F39="Medium",2,IF('Data · Indices'!F39="High",3,NA()))))</f>
        <v/>
      </c>
      <c r="Q39" s="21" t="str">
        <f>IF('Data · Indices'!G39="","",IF('Data · Indices'!G39="Low",1,IF('Data · Indices'!G39="Medium",2,IF('Data · Indices'!G39="High",3,NA()))))</f>
        <v/>
      </c>
      <c r="R39" s="21">
        <f t="shared" si="5"/>
        <v>85</v>
      </c>
      <c r="S39" s="19" t="s">
        <v>216</v>
      </c>
      <c r="T39" s="38"/>
      <c r="U39" s="39"/>
    </row>
    <row r="40" spans="1:21" x14ac:dyDescent="0.2">
      <c r="A40" s="15" t="s">
        <v>217</v>
      </c>
      <c r="B40" s="15" t="s">
        <v>218</v>
      </c>
      <c r="C40" s="35" t="s">
        <v>219</v>
      </c>
      <c r="D40" s="16" t="str">
        <f t="shared" si="0"/>
        <v>Low Risk</v>
      </c>
      <c r="E40" s="30" t="str">
        <f>IF(SUM('Data · Lists'!C40:F40)&gt;0,"Blacklist: "&amp;TRIM(IF('Data · Lists'!C40=1,"FATF blacklist; ","")&amp;IF('Data · Lists'!D40=1,"UN sanctions; ","")&amp;IF('Data · Lists'!E40=1,"home-jurisdiction sanctions; ","")&amp;IF('Data · Lists'!F40=1,"internal blacklist","")),IF(SUM('Data · Lists'!G40:L40)&gt;0,"Auto-High: "&amp;TRIM(IF('Data · Lists'!G40=1,"FATF greylist; ","")&amp;IF('Data · Lists'!H40=1,"EU high-risk; ","")&amp;IF('Data · Lists'!I40=1,"EU sanctions; ","")&amp;IF('Data · Lists'!J40=1,"UK sanctions; ","")&amp;IF('Data · Lists'!K40=1,"OFAC; ","")&amp;IF('Data · Lists'!L40=1,"Canada sanctions","")),IF(J40=0,"No index data: Manual Review",IF(K40&lt;cov_min,"Coverage below minimum: Manual Review","Index-based"&amp;IF(J40=1," (single indicator, raised one level)","")&amp;IF('Data · Lists'!M40=1," + offshore floor","")))))</f>
        <v>Index-based</v>
      </c>
      <c r="F40" s="30" t="str">
        <f t="shared" si="1"/>
        <v>Simplified measures where permitted, subject to Compliance confirmation.</v>
      </c>
      <c r="G40" s="11"/>
      <c r="H40" s="36"/>
      <c r="I40" s="11" t="str">
        <f>IF(SUM('Data · Lists'!C40:F40)&gt;0,"Blacklist",IF(SUM('Data · Lists'!G40:L40)&gt;0,"High Risk",IF(J40=0,"Manual Review",IF(K40&lt;cov_min,"Manual Review",INDEX(Cfg_Ratings,MIN(3,MAX(IF('Data · Lists'!M40=1,off_floor,1),IF(J40=1,IF(L40&lt;band_L,1,IF(L40&lt;band_M,2,3))+1,IF(L40&lt;band_L,1,IF(L40&lt;band_M,2,3))))))))))</f>
        <v>Low Risk</v>
      </c>
      <c r="J40" s="11">
        <f t="shared" si="2"/>
        <v>5</v>
      </c>
      <c r="K40" s="17">
        <f t="shared" si="3"/>
        <v>1.0</v>
      </c>
      <c r="L40" s="18">
        <f t="shared" si="4"/>
        <v>1.65</v>
      </c>
      <c r="M40" s="11" t="str">
        <f>IF('Data · Indices'!C40="","",IF('Data · Indices'!C40="Low",1,IF('Data · Indices'!C40="Medium",2,IF('Data · Indices'!C40="High",3,NA()))))</f>
        <v/>
      </c>
      <c r="N40" s="11" t="str">
        <f>IF('Data · Indices'!D40="","",IF('Data · Indices'!D40="Low",1,IF('Data · Indices'!D40="Medium",2,IF('Data · Indices'!D40="High",3,NA()))))</f>
        <v/>
      </c>
      <c r="O40" s="11" t="str">
        <f>IF('Data · Indices'!E40="","",IF('Data · Indices'!E40="Low",1,IF('Data · Indices'!E40="Medium",2,IF('Data · Indices'!E40="High",3,NA()))))</f>
        <v/>
      </c>
      <c r="P40" s="11" t="str">
        <f>IF('Data · Indices'!F40="","",IF('Data · Indices'!F40="Low",1,IF('Data · Indices'!F40="Medium",2,IF('Data · Indices'!F40="High",3,NA()))))</f>
        <v/>
      </c>
      <c r="Q40" s="11" t="str">
        <f>IF('Data · Indices'!G40="","",IF('Data · Indices'!G40="Low",1,IF('Data · Indices'!G40="Medium",2,IF('Data · Indices'!G40="High",3,NA()))))</f>
        <v/>
      </c>
      <c r="R40" s="11">
        <f t="shared" si="5"/>
        <v>100</v>
      </c>
      <c r="S40" s="15" t="s">
        <v>220</v>
      </c>
      <c r="T40" s="30"/>
      <c r="U40" s="36"/>
    </row>
    <row r="41" spans="1:21" x14ac:dyDescent="0.2">
      <c r="A41" s="19" t="s">
        <v>221</v>
      </c>
      <c r="B41" s="19" t="s">
        <v>222</v>
      </c>
      <c r="C41" s="37" t="s">
        <v>223</v>
      </c>
      <c r="D41" s="20" t="str">
        <f t="shared" si="0"/>
        <v>Medium Risk</v>
      </c>
      <c r="E41" s="38" t="str">
        <f>IF(SUM('Data · Lists'!C41:F41)&gt;0,"Blacklist: "&amp;TRIM(IF('Data · Lists'!C41=1,"FATF blacklist; ","")&amp;IF('Data · Lists'!D41=1,"UN sanctions; ","")&amp;IF('Data · Lists'!E41=1,"home-jurisdiction sanctions; ","")&amp;IF('Data · Lists'!F41=1,"internal blacklist","")),IF(SUM('Data · Lists'!G41:L41)&gt;0,"Auto-High: "&amp;TRIM(IF('Data · Lists'!G41=1,"FATF greylist; ","")&amp;IF('Data · Lists'!H41=1,"EU high-risk; ","")&amp;IF('Data · Lists'!I41=1,"EU sanctions; ","")&amp;IF('Data · Lists'!J41=1,"UK sanctions; ","")&amp;IF('Data · Lists'!K41=1,"OFAC; ","")&amp;IF('Data · Lists'!L41=1,"Canada sanctions","")),IF(J41=0,"No index data: Manual Review",IF(K41&lt;cov_min,"Coverage below minimum: Manual Review","Index-based"&amp;IF(J41=1," (single indicator, raised one level)","")&amp;IF('Data · Lists'!M41=1," + offshore floor","")))))</f>
        <v>Index-based</v>
      </c>
      <c r="F41" s="38" t="str">
        <f t="shared" si="1"/>
        <v>Standard CDD with awareness of contextual factors.</v>
      </c>
      <c r="G41" s="21"/>
      <c r="H41" s="39"/>
      <c r="I41" s="21" t="str">
        <f>IF(SUM('Data · Lists'!C41:F41)&gt;0,"Blacklist",IF(SUM('Data · Lists'!G41:L41)&gt;0,"High Risk",IF(J41=0,"Manual Review",IF(K41&lt;cov_min,"Manual Review",INDEX(Cfg_Ratings,MIN(3,MAX(IF('Data · Lists'!M41=1,off_floor,1),IF(J41=1,IF(L41&lt;band_L,1,IF(L41&lt;band_M,2,3))+1,IF(L41&lt;band_L,1,IF(L41&lt;band_M,2,3))))))))))</f>
        <v>Medium Risk</v>
      </c>
      <c r="J41" s="21">
        <f t="shared" si="2"/>
        <v>4</v>
      </c>
      <c r="K41" s="22">
        <f t="shared" si="3"/>
        <v>0.8</v>
      </c>
      <c r="L41" s="23">
        <f t="shared" si="4"/>
        <v>2.3125</v>
      </c>
      <c r="M41" s="21" t="str">
        <f>IF('Data · Indices'!C41="","",IF('Data · Indices'!C41="Low",1,IF('Data · Indices'!C41="Medium",2,IF('Data · Indices'!C41="High",3,NA()))))</f>
        <v/>
      </c>
      <c r="N41" s="21" t="str">
        <f>IF('Data · Indices'!D41="","",IF('Data · Indices'!D41="Low",1,IF('Data · Indices'!D41="Medium",2,IF('Data · Indices'!D41="High",3,NA()))))</f>
        <v/>
      </c>
      <c r="O41" s="21" t="str">
        <f>IF('Data · Indices'!E41="","",IF('Data · Indices'!E41="Low",1,IF('Data · Indices'!E41="Medium",2,IF('Data · Indices'!E41="High",3,NA()))))</f>
        <v/>
      </c>
      <c r="P41" s="21" t="str">
        <f>IF('Data · Indices'!F41="","",IF('Data · Indices'!F41="Low",1,IF('Data · Indices'!F41="Medium",2,IF('Data · Indices'!F41="High",3,NA()))))</f>
        <v/>
      </c>
      <c r="Q41" s="21" t="str">
        <f>IF('Data · Indices'!G41="","",IF('Data · Indices'!G41="Low",1,IF('Data · Indices'!G41="Medium",2,IF('Data · Indices'!G41="High",3,NA()))))</f>
        <v/>
      </c>
      <c r="R41" s="21">
        <f t="shared" si="5"/>
        <v>80</v>
      </c>
      <c r="S41" s="19" t="s">
        <v>224</v>
      </c>
      <c r="T41" s="38"/>
      <c r="U41" s="39"/>
    </row>
    <row r="42" spans="1:21" x14ac:dyDescent="0.2">
      <c r="A42" s="15" t="s">
        <v>225</v>
      </c>
      <c r="B42" s="15" t="s">
        <v>226</v>
      </c>
      <c r="C42" s="35" t="s">
        <v>227</v>
      </c>
      <c r="D42" s="16" t="str">
        <f t="shared" si="0"/>
        <v>High Risk</v>
      </c>
      <c r="E42" s="30" t="str">
        <f>IF(SUM('Data · Lists'!C42:F42)&gt;0,"Blacklist: "&amp;TRIM(IF('Data · Lists'!C42=1,"FATF blacklist; ","")&amp;IF('Data · Lists'!D42=1,"UN sanctions; ","")&amp;IF('Data · Lists'!E42=1,"home-jurisdiction sanctions; ","")&amp;IF('Data · Lists'!F42=1,"internal blacklist","")),IF(SUM('Data · Lists'!G42:L42)&gt;0,"Auto-High: "&amp;TRIM(IF('Data · Lists'!G42=1,"FATF greylist; ","")&amp;IF('Data · Lists'!H42=1,"EU high-risk; ","")&amp;IF('Data · Lists'!I42=1,"EU sanctions; ","")&amp;IF('Data · Lists'!J42=1,"UK sanctions; ","")&amp;IF('Data · Lists'!K42=1,"OFAC; ","")&amp;IF('Data · Lists'!L42=1,"Canada sanctions","")),IF(J42=0,"No index data: Manual Review",IF(K42&lt;cov_min,"Coverage below minimum: Manual Review","Index-based"&amp;IF(J42=1," (single indicator, raised one level)","")&amp;IF('Data · Lists'!M42=1," + offshore floor","")))))</f>
        <v>Coverage below minimum: Manual Review</v>
      </c>
      <c r="F42" s="30" t="str">
        <f t="shared" si="1"/>
        <v>EDD, enhanced ongoing monitoring, management approval to onboard or continue.</v>
      </c>
      <c r="G42" s="11" t="inlineStr">
        <is>
          <t xml:space="preserve">High Risk</t>
        </is>
      </c>
      <c r="H42" s="36" t="inlineStr">
        <is>
          <t xml:space="preserve">Northhold default rule R5: fragile state, CPI high, GTI medium, no Basel coverage.</t>
        </is>
      </c>
      <c r="I42" s="11" t="str">
        <f>IF(SUM('Data · Lists'!C42:F42)&gt;0,"Blacklist",IF(SUM('Data · Lists'!G42:L42)&gt;0,"High Risk",IF(J42=0,"Manual Review",IF(K42&lt;cov_min,"Manual Review",INDEX(Cfg_Ratings,MIN(3,MAX(IF('Data · Lists'!M42=1,off_floor,1),IF(J42=1,IF(L42&lt;band_L,1,IF(L42&lt;band_M,2,3))+1,IF(L42&lt;band_L,1,IF(L42&lt;band_M,2,3))))))))))</f>
        <v>Manual Review</v>
      </c>
      <c r="J42" s="11">
        <f t="shared" si="2"/>
        <v>3</v>
      </c>
      <c r="K42" s="17">
        <f t="shared" si="3"/>
        <v>0.4</v>
      </c>
      <c r="L42" s="18">
        <f t="shared" si="4"/>
        <v>2.625</v>
      </c>
      <c r="M42" s="11" t="str">
        <f>IF('Data · Indices'!C42="","",IF('Data · Indices'!C42="Low",1,IF('Data · Indices'!C42="Medium",2,IF('Data · Indices'!C42="High",3,NA()))))</f>
        <v/>
      </c>
      <c r="N42" s="11" t="str">
        <f>IF('Data · Indices'!D42="","",IF('Data · Indices'!D42="Low",1,IF('Data · Indices'!D42="Medium",2,IF('Data · Indices'!D42="High",3,NA()))))</f>
        <v/>
      </c>
      <c r="O42" s="11" t="str">
        <f>IF('Data · Indices'!E42="","",IF('Data · Indices'!E42="Low",1,IF('Data · Indices'!E42="Medium",2,IF('Data · Indices'!E42="High",3,NA()))))</f>
        <v/>
      </c>
      <c r="P42" s="11" t="str">
        <f>IF('Data · Indices'!F42="","",IF('Data · Indices'!F42="Low",1,IF('Data · Indices'!F42="Medium",2,IF('Data · Indices'!F42="High",3,NA()))))</f>
        <v/>
      </c>
      <c r="Q42" s="11" t="str">
        <f>IF('Data · Indices'!G42="","",IF('Data · Indices'!G42="Low",1,IF('Data · Indices'!G42="Medium",2,IF('Data · Indices'!G42="High",3,NA()))))</f>
        <v/>
      </c>
      <c r="R42" s="11">
        <f t="shared" si="5"/>
        <v>40</v>
      </c>
      <c r="S42" s="15" t="s">
        <v>228</v>
      </c>
      <c r="T42" s="30"/>
      <c r="U42" s="36"/>
    </row>
    <row r="43" spans="1:21" x14ac:dyDescent="0.2">
      <c r="A43" s="19" t="s">
        <v>229</v>
      </c>
      <c r="B43" s="19" t="s">
        <v>230</v>
      </c>
      <c r="C43" s="37" t="s">
        <v>231</v>
      </c>
      <c r="D43" s="20" t="str">
        <f t="shared" si="0"/>
        <v>Low Risk</v>
      </c>
      <c r="E43" s="38" t="str">
        <f>IF(SUM('Data · Lists'!C43:F43)&gt;0,"Blacklist: "&amp;TRIM(IF('Data · Lists'!C43=1,"FATF blacklist; ","")&amp;IF('Data · Lists'!D43=1,"UN sanctions; ","")&amp;IF('Data · Lists'!E43=1,"home-jurisdiction sanctions; ","")&amp;IF('Data · Lists'!F43=1,"internal blacklist","")),IF(SUM('Data · Lists'!G43:L43)&gt;0,"Auto-High: "&amp;TRIM(IF('Data · Lists'!G43=1,"FATF greylist; ","")&amp;IF('Data · Lists'!H43=1,"EU high-risk; ","")&amp;IF('Data · Lists'!I43=1,"EU sanctions; ","")&amp;IF('Data · Lists'!J43=1,"UK sanctions; ","")&amp;IF('Data · Lists'!K43=1,"OFAC; ","")&amp;IF('Data · Lists'!L43=1,"Canada sanctions","")),IF(J43=0,"No index data: Manual Review",IF(K43&lt;cov_min,"Coverage below minimum: Manual Review","Index-based"&amp;IF(J43=1," (single indicator, raised one level)","")&amp;IF('Data · Lists'!M43=1," + offshore floor","")))))</f>
        <v>Index-based</v>
      </c>
      <c r="F43" s="38" t="str">
        <f t="shared" si="1"/>
        <v>Simplified measures where permitted, subject to Compliance confirmation.</v>
      </c>
      <c r="G43" s="21"/>
      <c r="H43" s="39"/>
      <c r="I43" s="21" t="str">
        <f>IF(SUM('Data · Lists'!C43:F43)&gt;0,"Blacklist",IF(SUM('Data · Lists'!G43:L43)&gt;0,"High Risk",IF(J43=0,"Manual Review",IF(K43&lt;cov_min,"Manual Review",INDEX(Cfg_Ratings,MIN(3,MAX(IF('Data · Lists'!M43=1,off_floor,1),IF(J43=1,IF(L43&lt;band_L,1,IF(L43&lt;band_M,2,3))+1,IF(L43&lt;band_L,1,IF(L43&lt;band_M,2,3))))))))))</f>
        <v>Low Risk</v>
      </c>
      <c r="J43" s="21">
        <f t="shared" si="2"/>
        <v>3</v>
      </c>
      <c r="K43" s="22">
        <f t="shared" si="3"/>
        <v>0.65</v>
      </c>
      <c r="L43" s="23">
        <f t="shared" si="4"/>
        <v>1.6153846153846154</v>
      </c>
      <c r="M43" s="21" t="str">
        <f>IF('Data · Indices'!C43="","",IF('Data · Indices'!C43="Low",1,IF('Data · Indices'!C43="Medium",2,IF('Data · Indices'!C43="High",3,NA()))))</f>
        <v/>
      </c>
      <c r="N43" s="21" t="str">
        <f>IF('Data · Indices'!D43="","",IF('Data · Indices'!D43="Low",1,IF('Data · Indices'!D43="Medium",2,IF('Data · Indices'!D43="High",3,NA()))))</f>
        <v/>
      </c>
      <c r="O43" s="21" t="str">
        <f>IF('Data · Indices'!E43="","",IF('Data · Indices'!E43="Low",1,IF('Data · Indices'!E43="Medium",2,IF('Data · Indices'!E43="High",3,NA()))))</f>
        <v/>
      </c>
      <c r="P43" s="21" t="str">
        <f>IF('Data · Indices'!F43="","",IF('Data · Indices'!F43="Low",1,IF('Data · Indices'!F43="Medium",2,IF('Data · Indices'!F43="High",3,NA()))))</f>
        <v/>
      </c>
      <c r="Q43" s="21" t="str">
        <f>IF('Data · Indices'!G43="","",IF('Data · Indices'!G43="Low",1,IF('Data · Indices'!G43="Medium",2,IF('Data · Indices'!G43="High",3,NA()))))</f>
        <v/>
      </c>
      <c r="R43" s="21">
        <f t="shared" si="5"/>
        <v>65</v>
      </c>
      <c r="S43" s="19" t="s">
        <v>232</v>
      </c>
      <c r="T43" s="38"/>
      <c r="U43" s="39"/>
    </row>
    <row r="44" spans="1:21" x14ac:dyDescent="0.2">
      <c r="A44" s="15" t="s">
        <v>233</v>
      </c>
      <c r="B44" s="15" t="s">
        <v>234</v>
      </c>
      <c r="C44" s="35" t="s">
        <v>235</v>
      </c>
      <c r="D44" s="16" t="str">
        <f t="shared" si="0"/>
        <v>High Risk</v>
      </c>
      <c r="E44" s="30" t="str">
        <f>IF(SUM('Data · Lists'!C44:F44)&gt;0,"Blacklist: "&amp;TRIM(IF('Data · Lists'!C44=1,"FATF blacklist; ","")&amp;IF('Data · Lists'!D44=1,"UN sanctions; ","")&amp;IF('Data · Lists'!E44=1,"home-jurisdiction sanctions; ","")&amp;IF('Data · Lists'!F44=1,"internal blacklist","")),IF(SUM('Data · Lists'!G44:L44)&gt;0,"Auto-High: "&amp;TRIM(IF('Data · Lists'!G44=1,"FATF greylist; ","")&amp;IF('Data · Lists'!H44=1,"EU high-risk; ","")&amp;IF('Data · Lists'!I44=1,"EU sanctions; ","")&amp;IF('Data · Lists'!J44=1,"UK sanctions; ","")&amp;IF('Data · Lists'!K44=1,"OFAC; ","")&amp;IF('Data · Lists'!L44=1,"Canada sanctions","")),IF(J44=0,"No index data: Manual Review",IF(K44&lt;cov_min,"Coverage below minimum: Manual Review","Index-based"&amp;IF(J44=1," (single indicator, raised one level)","")&amp;IF('Data · Lists'!M44=1," + offshore floor","")))))</f>
        <v>Index-based</v>
      </c>
      <c r="F44" s="30" t="str">
        <f t="shared" si="1"/>
        <v>EDD, enhanced ongoing monitoring, management approval to onboard or continue.</v>
      </c>
      <c r="G44" s="11"/>
      <c r="H44" s="36"/>
      <c r="I44" s="11" t="str">
        <f>IF(SUM('Data · Lists'!C44:F44)&gt;0,"Blacklist",IF(SUM('Data · Lists'!G44:L44)&gt;0,"High Risk",IF(J44=0,"Manual Review",IF(K44&lt;cov_min,"Manual Review",INDEX(Cfg_Ratings,MIN(3,MAX(IF('Data · Lists'!M44=1,off_floor,1),IF(J44=1,IF(L44&lt;band_L,1,IF(L44&lt;band_M,2,3))+1,IF(L44&lt;band_L,1,IF(L44&lt;band_M,2,3))))))))))</f>
        <v>High Risk</v>
      </c>
      <c r="J44" s="11">
        <f t="shared" si="2"/>
        <v>4</v>
      </c>
      <c r="K44" s="17">
        <f t="shared" si="3"/>
        <v>0.8</v>
      </c>
      <c r="L44" s="18">
        <f t="shared" si="4"/>
        <v>2.5</v>
      </c>
      <c r="M44" s="11" t="str">
        <f>IF('Data · Indices'!C44="","",IF('Data · Indices'!C44="Low",1,IF('Data · Indices'!C44="Medium",2,IF('Data · Indices'!C44="High",3,NA()))))</f>
        <v/>
      </c>
      <c r="N44" s="11" t="str">
        <f>IF('Data · Indices'!D44="","",IF('Data · Indices'!D44="Low",1,IF('Data · Indices'!D44="Medium",2,IF('Data · Indices'!D44="High",3,NA()))))</f>
        <v/>
      </c>
      <c r="O44" s="11" t="str">
        <f>IF('Data · Indices'!E44="","",IF('Data · Indices'!E44="Low",1,IF('Data · Indices'!E44="Medium",2,IF('Data · Indices'!E44="High",3,NA()))))</f>
        <v/>
      </c>
      <c r="P44" s="11" t="str">
        <f>IF('Data · Indices'!F44="","",IF('Data · Indices'!F44="Low",1,IF('Data · Indices'!F44="Medium",2,IF('Data · Indices'!F44="High",3,NA()))))</f>
        <v/>
      </c>
      <c r="Q44" s="11" t="str">
        <f>IF('Data · Indices'!G44="","",IF('Data · Indices'!G44="Low",1,IF('Data · Indices'!G44="Medium",2,IF('Data · Indices'!G44="High",3,NA()))))</f>
        <v/>
      </c>
      <c r="R44" s="11">
        <f t="shared" si="5"/>
        <v>80</v>
      </c>
      <c r="S44" s="15" t="s">
        <v>236</v>
      </c>
      <c r="T44" s="30"/>
      <c r="U44" s="36"/>
    </row>
    <row r="45" spans="1:21" x14ac:dyDescent="0.2">
      <c r="A45" s="19" t="s">
        <v>237</v>
      </c>
      <c r="B45" s="19" t="s">
        <v>238</v>
      </c>
      <c r="C45" s="37" t="s">
        <v>239</v>
      </c>
      <c r="D45" s="20" t="str">
        <f t="shared" si="0"/>
        <v>High Risk</v>
      </c>
      <c r="E45" s="38" t="str">
        <f>IF(SUM('Data · Lists'!C45:F45)&gt;0,"Blacklist: "&amp;TRIM(IF('Data · Lists'!C45=1,"FATF blacklist; ","")&amp;IF('Data · Lists'!D45=1,"UN sanctions; ","")&amp;IF('Data · Lists'!E45=1,"home-jurisdiction sanctions; ","")&amp;IF('Data · Lists'!F45=1,"internal blacklist","")),IF(SUM('Data · Lists'!G45:L45)&gt;0,"Auto-High: "&amp;TRIM(IF('Data · Lists'!G45=1,"FATF greylist; ","")&amp;IF('Data · Lists'!H45=1,"EU high-risk; ","")&amp;IF('Data · Lists'!I45=1,"EU sanctions; ","")&amp;IF('Data · Lists'!J45=1,"UK sanctions; ","")&amp;IF('Data · Lists'!K45=1,"OFAC; ","")&amp;IF('Data · Lists'!L45=1,"Canada sanctions","")),IF(J45=0,"No index data: Manual Review",IF(K45&lt;cov_min,"Coverage below minimum: Manual Review","Index-based"&amp;IF(J45=1," (single indicator, raised one level)","")&amp;IF('Data · Lists'!M45=1," + offshore floor","")))))</f>
        <v>Auto-High: FATF greylist; EU high-risk;</v>
      </c>
      <c r="F45" s="38" t="str">
        <f t="shared" si="1"/>
        <v>EDD, enhanced ongoing monitoring, management approval to onboard or continue.</v>
      </c>
      <c r="G45" s="21"/>
      <c r="H45" s="39"/>
      <c r="I45" s="21" t="str">
        <f>IF(SUM('Data · Lists'!C45:F45)&gt;0,"Blacklist",IF(SUM('Data · Lists'!G45:L45)&gt;0,"High Risk",IF(J45=0,"Manual Review",IF(K45&lt;cov_min,"Manual Review",INDEX(Cfg_Ratings,MIN(3,MAX(IF('Data · Lists'!M45=1,off_floor,1),IF(J45=1,IF(L45&lt;band_L,1,IF(L45&lt;band_M,2,3))+1,IF(L45&lt;band_L,1,IF(L45&lt;band_M,2,3))))))))))</f>
        <v>High Risk</v>
      </c>
      <c r="J45" s="21">
        <f t="shared" si="2"/>
        <v>5</v>
      </c>
      <c r="K45" s="22">
        <f t="shared" si="3"/>
        <v>1.0</v>
      </c>
      <c r="L45" s="23">
        <f t="shared" si="4"/>
        <v>2.8</v>
      </c>
      <c r="M45" s="21" t="str">
        <f>IF('Data · Indices'!C45="","",IF('Data · Indices'!C45="Low",1,IF('Data · Indices'!C45="Medium",2,IF('Data · Indices'!C45="High",3,NA()))))</f>
        <v/>
      </c>
      <c r="N45" s="21" t="str">
        <f>IF('Data · Indices'!D45="","",IF('Data · Indices'!D45="Low",1,IF('Data · Indices'!D45="Medium",2,IF('Data · Indices'!D45="High",3,NA()))))</f>
        <v/>
      </c>
      <c r="O45" s="21" t="str">
        <f>IF('Data · Indices'!E45="","",IF('Data · Indices'!E45="Low",1,IF('Data · Indices'!E45="Medium",2,IF('Data · Indices'!E45="High",3,NA()))))</f>
        <v/>
      </c>
      <c r="P45" s="21" t="str">
        <f>IF('Data · Indices'!F45="","",IF('Data · Indices'!F45="Low",1,IF('Data · Indices'!F45="Medium",2,IF('Data · Indices'!F45="High",3,NA()))))</f>
        <v/>
      </c>
      <c r="Q45" s="21" t="str">
        <f>IF('Data · Indices'!G45="","",IF('Data · Indices'!G45="Low",1,IF('Data · Indices'!G45="Medium",2,IF('Data · Indices'!G45="High",3,NA()))))</f>
        <v/>
      </c>
      <c r="R45" s="21">
        <f t="shared" si="5"/>
        <v>100</v>
      </c>
      <c r="S45" s="19" t="s">
        <v>240</v>
      </c>
      <c r="T45" s="38"/>
      <c r="U45" s="39"/>
    </row>
    <row r="46" spans="1:21" x14ac:dyDescent="0.2">
      <c r="A46" s="15" t="s">
        <v>241</v>
      </c>
      <c r="B46" s="15" t="s">
        <v>242</v>
      </c>
      <c r="C46" s="35" t="s">
        <v>243</v>
      </c>
      <c r="D46" s="16" t="str">
        <f t="shared" si="0"/>
        <v>Low Risk</v>
      </c>
      <c r="E46" s="30" t="str">
        <f>IF(SUM('Data · Lists'!C46:F46)&gt;0,"Blacklist: "&amp;TRIM(IF('Data · Lists'!C46=1,"FATF blacklist; ","")&amp;IF('Data · Lists'!D46=1,"UN sanctions; ","")&amp;IF('Data · Lists'!E46=1,"home-jurisdiction sanctions; ","")&amp;IF('Data · Lists'!F46=1,"internal blacklist","")),IF(SUM('Data · Lists'!G46:L46)&gt;0,"Auto-High: "&amp;TRIM(IF('Data · Lists'!G46=1,"FATF greylist; ","")&amp;IF('Data · Lists'!H46=1,"EU high-risk; ","")&amp;IF('Data · Lists'!I46=1,"EU sanctions; ","")&amp;IF('Data · Lists'!J46=1,"UK sanctions; ","")&amp;IF('Data · Lists'!K46=1,"OFAC; ","")&amp;IF('Data · Lists'!L46=1,"Canada sanctions","")),IF(J46=0,"No index data: Manual Review",IF(K46&lt;cov_min,"Coverage below minimum: Manual Review","Index-based"&amp;IF(J46=1," (single indicator, raised one level)","")&amp;IF('Data · Lists'!M46=1," + offshore floor","")))))</f>
        <v>Index-based</v>
      </c>
      <c r="F46" s="30" t="str">
        <f t="shared" si="1"/>
        <v>Simplified measures where permitted, subject to Compliance confirmation.</v>
      </c>
      <c r="G46" s="11"/>
      <c r="H46" s="36"/>
      <c r="I46" s="11" t="str">
        <f>IF(SUM('Data · Lists'!C46:F46)&gt;0,"Blacklist",IF(SUM('Data · Lists'!G46:L46)&gt;0,"High Risk",IF(J46=0,"Manual Review",IF(K46&lt;cov_min,"Manual Review",INDEX(Cfg_Ratings,MIN(3,MAX(IF('Data · Lists'!M46=1,off_floor,1),IF(J46=1,IF(L46&lt;band_L,1,IF(L46&lt;band_M,2,3))+1,IF(L46&lt;band_L,1,IF(L46&lt;band_M,2,3))))))))))</f>
        <v>Low Risk</v>
      </c>
      <c r="J46" s="11">
        <f t="shared" si="2"/>
        <v>5</v>
      </c>
      <c r="K46" s="17">
        <f t="shared" si="3"/>
        <v>1.0</v>
      </c>
      <c r="L46" s="18">
        <f t="shared" si="4"/>
        <v>1.4</v>
      </c>
      <c r="M46" s="11" t="str">
        <f>IF('Data · Indices'!C46="","",IF('Data · Indices'!C46="Low",1,IF('Data · Indices'!C46="Medium",2,IF('Data · Indices'!C46="High",3,NA()))))</f>
        <v/>
      </c>
      <c r="N46" s="11" t="str">
        <f>IF('Data · Indices'!D46="","",IF('Data · Indices'!D46="Low",1,IF('Data · Indices'!D46="Medium",2,IF('Data · Indices'!D46="High",3,NA()))))</f>
        <v/>
      </c>
      <c r="O46" s="11" t="str">
        <f>IF('Data · Indices'!E46="","",IF('Data · Indices'!E46="Low",1,IF('Data · Indices'!E46="Medium",2,IF('Data · Indices'!E46="High",3,NA()))))</f>
        <v/>
      </c>
      <c r="P46" s="11" t="str">
        <f>IF('Data · Indices'!F46="","",IF('Data · Indices'!F46="Low",1,IF('Data · Indices'!F46="Medium",2,IF('Data · Indices'!F46="High",3,NA()))))</f>
        <v/>
      </c>
      <c r="Q46" s="11" t="str">
        <f>IF('Data · Indices'!G46="","",IF('Data · Indices'!G46="Low",1,IF('Data · Indices'!G46="Medium",2,IF('Data · Indices'!G46="High",3,NA()))))</f>
        <v/>
      </c>
      <c r="R46" s="11">
        <f t="shared" si="5"/>
        <v>100</v>
      </c>
      <c r="S46" s="15" t="s">
        <v>244</v>
      </c>
      <c r="T46" s="30"/>
      <c r="U46" s="36"/>
    </row>
    <row r="47" spans="1:21" x14ac:dyDescent="0.2">
      <c r="A47" s="19" t="s">
        <v>245</v>
      </c>
      <c r="B47" s="19" t="s">
        <v>246</v>
      </c>
      <c r="C47" s="37" t="s">
        <v>247</v>
      </c>
      <c r="D47" s="20" t="str">
        <f t="shared" si="0"/>
        <v>Medium Risk</v>
      </c>
      <c r="E47" s="38" t="str">
        <f>IF(SUM('Data · Lists'!C47:F47)&gt;0,"Blacklist: "&amp;TRIM(IF('Data · Lists'!C47=1,"FATF blacklist; ","")&amp;IF('Data · Lists'!D47=1,"UN sanctions; ","")&amp;IF('Data · Lists'!E47=1,"home-jurisdiction sanctions; ","")&amp;IF('Data · Lists'!F47=1,"internal blacklist","")),IF(SUM('Data · Lists'!G47:L47)&gt;0,"Auto-High: "&amp;TRIM(IF('Data · Lists'!G47=1,"FATF greylist; ","")&amp;IF('Data · Lists'!H47=1,"EU high-risk; ","")&amp;IF('Data · Lists'!I47=1,"EU sanctions; ","")&amp;IF('Data · Lists'!J47=1,"UK sanctions; ","")&amp;IF('Data · Lists'!K47=1,"OFAC; ","")&amp;IF('Data · Lists'!L47=1,"Canada sanctions","")),IF(J47=0,"No index data: Manual Review",IF(K47&lt;cov_min,"Coverage below minimum: Manual Review","Index-based"&amp;IF(J47=1," (single indicator, raised one level)","")&amp;IF('Data · Lists'!M47=1," + offshore floor","")))))</f>
        <v>Coverage below minimum: Manual Review</v>
      </c>
      <c r="F47" s="38" t="str">
        <f t="shared" si="1"/>
        <v>Standard CDD with awareness of contextual factors.</v>
      </c>
      <c r="G47" s="21" t="inlineStr">
        <is>
          <t xml:space="preserve">Medium Risk</t>
        </is>
      </c>
      <c r="H47" s="39" t="inlineStr">
        <is>
          <t xml:space="preserve">Northhold default rule R4: FSI high but removed from FATF grey list Oct 2023 after ICRG on-site (recent review) -&gt; rule (c) not met; Eurostat OFC -&gt; Medium.</t>
        </is>
      </c>
      <c r="I47" s="21" t="str">
        <f>IF(SUM('Data · Lists'!C47:F47)&gt;0,"Blacklist",IF(SUM('Data · Lists'!G47:L47)&gt;0,"High Risk",IF(J47=0,"Manual Review",IF(K47&lt;cov_min,"Manual Review",INDEX(Cfg_Ratings,MIN(3,MAX(IF('Data · Lists'!M47=1,off_floor,1),IF(J47=1,IF(L47&lt;band_L,1,IF(L47&lt;band_M,2,3))+1,IF(L47&lt;band_L,1,IF(L47&lt;band_M,2,3))))))))))</f>
        <v>Manual Review</v>
      </c>
      <c r="J47" s="21">
        <f t="shared" si="2"/>
        <v>2</v>
      </c>
      <c r="K47" s="22">
        <f t="shared" si="3"/>
        <v>0.3</v>
      </c>
      <c r="L47" s="23">
        <f t="shared" si="4"/>
        <v>2.3333333333333335</v>
      </c>
      <c r="M47" s="21" t="str">
        <f>IF('Data · Indices'!C47="","",IF('Data · Indices'!C47="Low",1,IF('Data · Indices'!C47="Medium",2,IF('Data · Indices'!C47="High",3,NA()))))</f>
        <v/>
      </c>
      <c r="N47" s="21" t="str">
        <f>IF('Data · Indices'!D47="","",IF('Data · Indices'!D47="Low",1,IF('Data · Indices'!D47="Medium",2,IF('Data · Indices'!D47="High",3,NA()))))</f>
        <v/>
      </c>
      <c r="O47" s="21" t="str">
        <f>IF('Data · Indices'!E47="","",IF('Data · Indices'!E47="Low",1,IF('Data · Indices'!E47="Medium",2,IF('Data · Indices'!E47="High",3,NA()))))</f>
        <v/>
      </c>
      <c r="P47" s="21" t="str">
        <f>IF('Data · Indices'!F47="","",IF('Data · Indices'!F47="Low",1,IF('Data · Indices'!F47="Medium",2,IF('Data · Indices'!F47="High",3,NA()))))</f>
        <v/>
      </c>
      <c r="Q47" s="21" t="str">
        <f>IF('Data · Indices'!G47="","",IF('Data · Indices'!G47="Low",1,IF('Data · Indices'!G47="Medium",2,IF('Data · Indices'!G47="High",3,NA()))))</f>
        <v/>
      </c>
      <c r="R47" s="21">
        <f t="shared" si="5"/>
        <v>30</v>
      </c>
      <c r="S47" s="19" t="s">
        <v>248</v>
      </c>
      <c r="T47" s="38"/>
      <c r="U47" s="39"/>
    </row>
    <row r="48" spans="1:21" x14ac:dyDescent="0.2">
      <c r="A48" s="15" t="s">
        <v>249</v>
      </c>
      <c r="B48" s="15" t="s">
        <v>250</v>
      </c>
      <c r="C48" s="35" t="s">
        <v>251</v>
      </c>
      <c r="D48" s="16" t="str">
        <f t="shared" si="0"/>
        <v>High Risk</v>
      </c>
      <c r="E48" s="30" t="str">
        <f>IF(SUM('Data · Lists'!C48:F48)&gt;0,"Blacklist: "&amp;TRIM(IF('Data · Lists'!C48=1,"FATF blacklist; ","")&amp;IF('Data · Lists'!D48=1,"UN sanctions; ","")&amp;IF('Data · Lists'!E48=1,"home-jurisdiction sanctions; ","")&amp;IF('Data · Lists'!F48=1,"internal blacklist","")),IF(SUM('Data · Lists'!G48:L48)&gt;0,"Auto-High: "&amp;TRIM(IF('Data · Lists'!G48=1,"FATF greylist; ","")&amp;IF('Data · Lists'!H48=1,"EU high-risk; ","")&amp;IF('Data · Lists'!I48=1,"EU sanctions; ","")&amp;IF('Data · Lists'!J48=1,"UK sanctions; ","")&amp;IF('Data · Lists'!K48=1,"OFAC; ","")&amp;IF('Data · Lists'!L48=1,"Canada sanctions","")),IF(J48=0,"No index data: Manual Review",IF(K48&lt;cov_min,"Coverage below minimum: Manual Review","Index-based"&amp;IF(J48=1," (single indicator, raised one level)","")&amp;IF('Data · Lists'!M48=1," + offshore floor","")))))</f>
        <v>Index-based</v>
      </c>
      <c r="F48" s="30" t="str">
        <f t="shared" si="1"/>
        <v>EDD, enhanced ongoing monitoring, management approval to onboard or continue.</v>
      </c>
      <c r="G48" s="11"/>
      <c r="H48" s="36"/>
      <c r="I48" s="11" t="str">
        <f>IF(SUM('Data · Lists'!C48:F48)&gt;0,"Blacklist",IF(SUM('Data · Lists'!G48:L48)&gt;0,"High Risk",IF(J48=0,"Manual Review",IF(K48&lt;cov_min,"Manual Review",INDEX(Cfg_Ratings,MIN(3,MAX(IF('Data · Lists'!M48=1,off_floor,1),IF(J48=1,IF(L48&lt;band_L,1,IF(L48&lt;band_M,2,3))+1,IF(L48&lt;band_L,1,IF(L48&lt;band_M,2,3))))))))))</f>
        <v>High Risk</v>
      </c>
      <c r="J48" s="11">
        <f t="shared" si="2"/>
        <v>4</v>
      </c>
      <c r="K48" s="17">
        <f t="shared" si="3"/>
        <v>0.8</v>
      </c>
      <c r="L48" s="18">
        <f t="shared" si="4"/>
        <v>2.625</v>
      </c>
      <c r="M48" s="11" t="str">
        <f>IF('Data · Indices'!C48="","",IF('Data · Indices'!C48="Low",1,IF('Data · Indices'!C48="Medium",2,IF('Data · Indices'!C48="High",3,NA()))))</f>
        <v/>
      </c>
      <c r="N48" s="11" t="str">
        <f>IF('Data · Indices'!D48="","",IF('Data · Indices'!D48="Low",1,IF('Data · Indices'!D48="Medium",2,IF('Data · Indices'!D48="High",3,NA()))))</f>
        <v/>
      </c>
      <c r="O48" s="11" t="str">
        <f>IF('Data · Indices'!E48="","",IF('Data · Indices'!E48="Low",1,IF('Data · Indices'!E48="Medium",2,IF('Data · Indices'!E48="High",3,NA()))))</f>
        <v/>
      </c>
      <c r="P48" s="11" t="str">
        <f>IF('Data · Indices'!F48="","",IF('Data · Indices'!F48="Low",1,IF('Data · Indices'!F48="Medium",2,IF('Data · Indices'!F48="High",3,NA()))))</f>
        <v/>
      </c>
      <c r="Q48" s="11" t="str">
        <f>IF('Data · Indices'!G48="","",IF('Data · Indices'!G48="Low",1,IF('Data · Indices'!G48="Medium",2,IF('Data · Indices'!G48="High",3,NA()))))</f>
        <v/>
      </c>
      <c r="R48" s="11">
        <f t="shared" si="5"/>
        <v>80</v>
      </c>
      <c r="S48" s="15" t="s">
        <v>252</v>
      </c>
      <c r="T48" s="30"/>
      <c r="U48" s="36"/>
    </row>
    <row r="49" spans="1:21" x14ac:dyDescent="0.2">
      <c r="A49" s="19" t="s">
        <v>253</v>
      </c>
      <c r="B49" s="19" t="s">
        <v>254</v>
      </c>
      <c r="C49" s="37" t="s">
        <v>255</v>
      </c>
      <c r="D49" s="20" t="str">
        <f t="shared" si="0"/>
        <v>High Risk</v>
      </c>
      <c r="E49" s="38" t="str">
        <f>IF(SUM('Data · Lists'!C49:F49)&gt;0,"Blacklist: "&amp;TRIM(IF('Data · Lists'!C49=1,"FATF blacklist; ","")&amp;IF('Data · Lists'!D49=1,"UN sanctions; ","")&amp;IF('Data · Lists'!E49=1,"home-jurisdiction sanctions; ","")&amp;IF('Data · Lists'!F49=1,"internal blacklist","")),IF(SUM('Data · Lists'!G49:L49)&gt;0,"Auto-High: "&amp;TRIM(IF('Data · Lists'!G49=1,"FATF greylist; ","")&amp;IF('Data · Lists'!H49=1,"EU high-risk; ","")&amp;IF('Data · Lists'!I49=1,"EU sanctions; ","")&amp;IF('Data · Lists'!J49=1,"UK sanctions; ","")&amp;IF('Data · Lists'!K49=1,"OFAC; ","")&amp;IF('Data · Lists'!L49=1,"Canada sanctions","")),IF(J49=0,"No index data: Manual Review",IF(K49&lt;cov_min,"Coverage below minimum: Manual Review","Index-based"&amp;IF(J49=1," (single indicator, raised one level)","")&amp;IF('Data · Lists'!M49=1," + offshore floor","")))))</f>
        <v>Index-based</v>
      </c>
      <c r="F49" s="38" t="str">
        <f t="shared" si="1"/>
        <v>EDD, enhanced ongoing monitoring, management approval to onboard or continue.</v>
      </c>
      <c r="G49" s="21"/>
      <c r="H49" s="39"/>
      <c r="I49" s="21" t="str">
        <f>IF(SUM('Data · Lists'!C49:F49)&gt;0,"Blacklist",IF(SUM('Data · Lists'!G49:L49)&gt;0,"High Risk",IF(J49=0,"Manual Review",IF(K49&lt;cov_min,"Manual Review",INDEX(Cfg_Ratings,MIN(3,MAX(IF('Data · Lists'!M49=1,off_floor,1),IF(J49=1,IF(L49&lt;band_L,1,IF(L49&lt;band_M,2,3))+1,IF(L49&lt;band_L,1,IF(L49&lt;band_M,2,3))))))))))</f>
        <v>High Risk</v>
      </c>
      <c r="J49" s="21">
        <f t="shared" si="2"/>
        <v>4</v>
      </c>
      <c r="K49" s="22">
        <f t="shared" si="3"/>
        <v>0.8</v>
      </c>
      <c r="L49" s="23">
        <f t="shared" si="4"/>
        <v>3.0</v>
      </c>
      <c r="M49" s="21" t="str">
        <f>IF('Data · Indices'!C49="","",IF('Data · Indices'!C49="Low",1,IF('Data · Indices'!C49="Medium",2,IF('Data · Indices'!C49="High",3,NA()))))</f>
        <v/>
      </c>
      <c r="N49" s="21" t="str">
        <f>IF('Data · Indices'!D49="","",IF('Data · Indices'!D49="Low",1,IF('Data · Indices'!D49="Medium",2,IF('Data · Indices'!D49="High",3,NA()))))</f>
        <v/>
      </c>
      <c r="O49" s="21" t="str">
        <f>IF('Data · Indices'!E49="","",IF('Data · Indices'!E49="Low",1,IF('Data · Indices'!E49="Medium",2,IF('Data · Indices'!E49="High",3,NA()))))</f>
        <v/>
      </c>
      <c r="P49" s="21" t="str">
        <f>IF('Data · Indices'!F49="","",IF('Data · Indices'!F49="Low",1,IF('Data · Indices'!F49="Medium",2,IF('Data · Indices'!F49="High",3,NA()))))</f>
        <v/>
      </c>
      <c r="Q49" s="21" t="str">
        <f>IF('Data · Indices'!G49="","",IF('Data · Indices'!G49="Low",1,IF('Data · Indices'!G49="Medium",2,IF('Data · Indices'!G49="High",3,NA()))))</f>
        <v/>
      </c>
      <c r="R49" s="21">
        <f t="shared" si="5"/>
        <v>80</v>
      </c>
      <c r="S49" s="19" t="s">
        <v>256</v>
      </c>
      <c r="T49" s="38"/>
      <c r="U49" s="39"/>
    </row>
    <row r="50" spans="1:21" x14ac:dyDescent="0.2">
      <c r="A50" s="15" t="s">
        <v>257</v>
      </c>
      <c r="B50" s="15" t="s">
        <v>258</v>
      </c>
      <c r="C50" s="35" t="s">
        <v>259</v>
      </c>
      <c r="D50" s="16" t="str">
        <f t="shared" si="0"/>
        <v>Medium Risk</v>
      </c>
      <c r="E50" s="30" t="str">
        <f>IF(SUM('Data · Lists'!C50:F50)&gt;0,"Blacklist: "&amp;TRIM(IF('Data · Lists'!C50=1,"FATF blacklist; ","")&amp;IF('Data · Lists'!D50=1,"UN sanctions; ","")&amp;IF('Data · Lists'!E50=1,"home-jurisdiction sanctions; ","")&amp;IF('Data · Lists'!F50=1,"internal blacklist","")),IF(SUM('Data · Lists'!G50:L50)&gt;0,"Auto-High: "&amp;TRIM(IF('Data · Lists'!G50=1,"FATF greylist; ","")&amp;IF('Data · Lists'!H50=1,"EU high-risk; ","")&amp;IF('Data · Lists'!I50=1,"EU sanctions; ","")&amp;IF('Data · Lists'!J50=1,"UK sanctions; ","")&amp;IF('Data · Lists'!K50=1,"OFAC; ","")&amp;IF('Data · Lists'!L50=1,"Canada sanctions","")),IF(J50=0,"No index data: Manual Review",IF(K50&lt;cov_min,"Coverage below minimum: Manual Review","Index-based"&amp;IF(J50=1," (single indicator, raised one level)","")&amp;IF('Data · Lists'!M50=1," + offshore floor","")))))</f>
        <v>Index-based</v>
      </c>
      <c r="F50" s="30" t="str">
        <f t="shared" si="1"/>
        <v>Standard CDD with awareness of contextual factors.</v>
      </c>
      <c r="G50" s="11"/>
      <c r="H50" s="36"/>
      <c r="I50" s="11" t="str">
        <f>IF(SUM('Data · Lists'!C50:F50)&gt;0,"Blacklist",IF(SUM('Data · Lists'!G50:L50)&gt;0,"High Risk",IF(J50=0,"Manual Review",IF(K50&lt;cov_min,"Manual Review",INDEX(Cfg_Ratings,MIN(3,MAX(IF('Data · Lists'!M50=1,off_floor,1),IF(J50=1,IF(L50&lt;band_L,1,IF(L50&lt;band_M,2,3))+1,IF(L50&lt;band_L,1,IF(L50&lt;band_M,2,3))))))))))</f>
        <v>Medium Risk</v>
      </c>
      <c r="J50" s="11">
        <f t="shared" si="2"/>
        <v>5</v>
      </c>
      <c r="K50" s="17">
        <f t="shared" si="3"/>
        <v>1.0</v>
      </c>
      <c r="L50" s="18">
        <f t="shared" si="4"/>
        <v>2.0</v>
      </c>
      <c r="M50" s="11" t="str">
        <f>IF('Data · Indices'!C50="","",IF('Data · Indices'!C50="Low",1,IF('Data · Indices'!C50="Medium",2,IF('Data · Indices'!C50="High",3,NA()))))</f>
        <v/>
      </c>
      <c r="N50" s="11" t="str">
        <f>IF('Data · Indices'!D50="","",IF('Data · Indices'!D50="Low",1,IF('Data · Indices'!D50="Medium",2,IF('Data · Indices'!D50="High",3,NA()))))</f>
        <v/>
      </c>
      <c r="O50" s="11" t="str">
        <f>IF('Data · Indices'!E50="","",IF('Data · Indices'!E50="Low",1,IF('Data · Indices'!E50="Medium",2,IF('Data · Indices'!E50="High",3,NA()))))</f>
        <v/>
      </c>
      <c r="P50" s="11" t="str">
        <f>IF('Data · Indices'!F50="","",IF('Data · Indices'!F50="Low",1,IF('Data · Indices'!F50="Medium",2,IF('Data · Indices'!F50="High",3,NA()))))</f>
        <v/>
      </c>
      <c r="Q50" s="11" t="str">
        <f>IF('Data · Indices'!G50="","",IF('Data · Indices'!G50="Low",1,IF('Data · Indices'!G50="Medium",2,IF('Data · Indices'!G50="High",3,NA()))))</f>
        <v/>
      </c>
      <c r="R50" s="11">
        <f t="shared" si="5"/>
        <v>100</v>
      </c>
      <c r="S50" s="15" t="s">
        <v>260</v>
      </c>
      <c r="T50" s="30"/>
      <c r="U50" s="36"/>
    </row>
    <row r="51" spans="1:21" x14ac:dyDescent="0.2">
      <c r="A51" s="19" t="s">
        <v>261</v>
      </c>
      <c r="B51" s="19" t="s">
        <v>262</v>
      </c>
      <c r="C51" s="37" t="s">
        <v>263</v>
      </c>
      <c r="D51" s="20" t="str">
        <f t="shared" si="0"/>
        <v>Medium Risk</v>
      </c>
      <c r="E51" s="38" t="str">
        <f>IF(SUM('Data · Lists'!C51:F51)&gt;0,"Blacklist: "&amp;TRIM(IF('Data · Lists'!C51=1,"FATF blacklist; ","")&amp;IF('Data · Lists'!D51=1,"UN sanctions; ","")&amp;IF('Data · Lists'!E51=1,"home-jurisdiction sanctions; ","")&amp;IF('Data · Lists'!F51=1,"internal blacklist","")),IF(SUM('Data · Lists'!G51:L51)&gt;0,"Auto-High: "&amp;TRIM(IF('Data · Lists'!G51=1,"FATF greylist; ","")&amp;IF('Data · Lists'!H51=1,"EU high-risk; ","")&amp;IF('Data · Lists'!I51=1,"EU sanctions; ","")&amp;IF('Data · Lists'!J51=1,"UK sanctions; ","")&amp;IF('Data · Lists'!K51=1,"OFAC; ","")&amp;IF('Data · Lists'!L51=1,"Canada sanctions","")),IF(J51=0,"No index data: Manual Review",IF(K51&lt;cov_min,"Coverage below minimum: Manual Review","Index-based"&amp;IF(J51=1," (single indicator, raised one level)","")&amp;IF('Data · Lists'!M51=1," + offshore floor","")))))</f>
        <v>Index-based</v>
      </c>
      <c r="F51" s="38" t="str">
        <f t="shared" si="1"/>
        <v>Standard CDD with awareness of contextual factors.</v>
      </c>
      <c r="G51" s="21"/>
      <c r="H51" s="39"/>
      <c r="I51" s="21" t="str">
        <f>IF(SUM('Data · Lists'!C51:F51)&gt;0,"Blacklist",IF(SUM('Data · Lists'!G51:L51)&gt;0,"High Risk",IF(J51=0,"Manual Review",IF(K51&lt;cov_min,"Manual Review",INDEX(Cfg_Ratings,MIN(3,MAX(IF('Data · Lists'!M51=1,off_floor,1),IF(J51=1,IF(L51&lt;band_L,1,IF(L51&lt;band_M,2,3))+1,IF(L51&lt;band_L,1,IF(L51&lt;band_M,2,3))))))))))</f>
        <v>Medium Risk</v>
      </c>
      <c r="J51" s="21">
        <f t="shared" si="2"/>
        <v>5</v>
      </c>
      <c r="K51" s="22">
        <f t="shared" si="3"/>
        <v>1.0</v>
      </c>
      <c r="L51" s="23">
        <f t="shared" si="4"/>
        <v>2.25</v>
      </c>
      <c r="M51" s="21" t="str">
        <f>IF('Data · Indices'!C51="","",IF('Data · Indices'!C51="Low",1,IF('Data · Indices'!C51="Medium",2,IF('Data · Indices'!C51="High",3,NA()))))</f>
        <v/>
      </c>
      <c r="N51" s="21" t="str">
        <f>IF('Data · Indices'!D51="","",IF('Data · Indices'!D51="Low",1,IF('Data · Indices'!D51="Medium",2,IF('Data · Indices'!D51="High",3,NA()))))</f>
        <v/>
      </c>
      <c r="O51" s="21" t="str">
        <f>IF('Data · Indices'!E51="","",IF('Data · Indices'!E51="Low",1,IF('Data · Indices'!E51="Medium",2,IF('Data · Indices'!E51="High",3,NA()))))</f>
        <v/>
      </c>
      <c r="P51" s="21" t="str">
        <f>IF('Data · Indices'!F51="","",IF('Data · Indices'!F51="Low",1,IF('Data · Indices'!F51="Medium",2,IF('Data · Indices'!F51="High",3,NA()))))</f>
        <v/>
      </c>
      <c r="Q51" s="21" t="str">
        <f>IF('Data · Indices'!G51="","",IF('Data · Indices'!G51="Low",1,IF('Data · Indices'!G51="Medium",2,IF('Data · Indices'!G51="High",3,NA()))))</f>
        <v/>
      </c>
      <c r="R51" s="21">
        <f t="shared" si="5"/>
        <v>100</v>
      </c>
      <c r="S51" s="19" t="s">
        <v>264</v>
      </c>
      <c r="T51" s="38"/>
      <c r="U51" s="39"/>
    </row>
    <row r="52" spans="1:21" x14ac:dyDescent="0.2">
      <c r="A52" s="15" t="s">
        <v>265</v>
      </c>
      <c r="B52" s="15" t="s">
        <v>266</v>
      </c>
      <c r="C52" s="35" t="s">
        <v>267</v>
      </c>
      <c r="D52" s="16" t="str">
        <f t="shared" si="0"/>
        <v>Low Risk</v>
      </c>
      <c r="E52" s="30" t="str">
        <f>IF(SUM('Data · Lists'!C52:F52)&gt;0,"Blacklist: "&amp;TRIM(IF('Data · Lists'!C52=1,"FATF blacklist; ","")&amp;IF('Data · Lists'!D52=1,"UN sanctions; ","")&amp;IF('Data · Lists'!E52=1,"home-jurisdiction sanctions; ","")&amp;IF('Data · Lists'!F52=1,"internal blacklist","")),IF(SUM('Data · Lists'!G52:L52)&gt;0,"Auto-High: "&amp;TRIM(IF('Data · Lists'!G52=1,"FATF greylist; ","")&amp;IF('Data · Lists'!H52=1,"EU high-risk; ","")&amp;IF('Data · Lists'!I52=1,"EU sanctions; ","")&amp;IF('Data · Lists'!J52=1,"UK sanctions; ","")&amp;IF('Data · Lists'!K52=1,"OFAC; ","")&amp;IF('Data · Lists'!L52=1,"Canada sanctions","")),IF(J52=0,"No index data: Manual Review",IF(K52&lt;cov_min,"Coverage below minimum: Manual Review","Index-based"&amp;IF(J52=1," (single indicator, raised one level)","")&amp;IF('Data · Lists'!M52=1," + offshore floor","")))))</f>
        <v>No index data: Manual Review</v>
      </c>
      <c r="F52" s="30" t="str">
        <f t="shared" si="1"/>
        <v>Simplified measures where permitted, subject to Compliance confirmation.</v>
      </c>
      <c r="G52" s="11" t="inlineStr">
        <is>
          <t xml:space="preserve">Low Risk</t>
        </is>
      </c>
      <c r="H52" s="36" t="inlineStr">
        <is>
          <t xml:space="preserve">Northhold default rule R2: Australian external territory; AML/CTF Act 2006 applies. Parent AUS = Low Risk.</t>
        </is>
      </c>
      <c r="I52" s="11" t="str">
        <f>IF(SUM('Data · Lists'!C52:F52)&gt;0,"Blacklist",IF(SUM('Data · Lists'!G52:L52)&gt;0,"High Risk",IF(J52=0,"Manual Review",IF(K52&lt;cov_min,"Manual Review",INDEX(Cfg_Ratings,MIN(3,MAX(IF('Data · Lists'!M52=1,off_floor,1),IF(J52=1,IF(L52&lt;band_L,1,IF(L52&lt;band_M,2,3))+1,IF(L52&lt;band_L,1,IF(L52&lt;band_M,2,3))))))))))</f>
        <v>Manual Review</v>
      </c>
      <c r="J52" s="11">
        <f t="shared" si="2"/>
        <v>0</v>
      </c>
      <c r="K52" s="17">
        <f t="shared" si="3"/>
        <v>0.0</v>
      </c>
      <c r="L52" s="18" t="str">
        <f t="shared" si="4"/>
        <v/>
      </c>
      <c r="M52" s="11" t="str">
        <f>IF('Data · Indices'!C52="","",IF('Data · Indices'!C52="Low",1,IF('Data · Indices'!C52="Medium",2,IF('Data · Indices'!C52="High",3,NA()))))</f>
        <v/>
      </c>
      <c r="N52" s="11" t="str">
        <f>IF('Data · Indices'!D52="","",IF('Data · Indices'!D52="Low",1,IF('Data · Indices'!D52="Medium",2,IF('Data · Indices'!D52="High",3,NA()))))</f>
        <v/>
      </c>
      <c r="O52" s="11" t="str">
        <f>IF('Data · Indices'!E52="","",IF('Data · Indices'!E52="Low",1,IF('Data · Indices'!E52="Medium",2,IF('Data · Indices'!E52="High",3,NA()))))</f>
        <v/>
      </c>
      <c r="P52" s="11" t="str">
        <f>IF('Data · Indices'!F52="","",IF('Data · Indices'!F52="Low",1,IF('Data · Indices'!F52="Medium",2,IF('Data · Indices'!F52="High",3,NA()))))</f>
        <v/>
      </c>
      <c r="Q52" s="11" t="str">
        <f>IF('Data · Indices'!G52="","",IF('Data · Indices'!G52="Low",1,IF('Data · Indices'!G52="Medium",2,IF('Data · Indices'!G52="High",3,NA()))))</f>
        <v/>
      </c>
      <c r="R52" s="11">
        <f t="shared" si="5"/>
        <v>0</v>
      </c>
      <c r="S52" s="15" t="s">
        <v>268</v>
      </c>
      <c r="T52" s="30"/>
      <c r="U52" s="36"/>
    </row>
    <row r="53" spans="1:21" x14ac:dyDescent="0.2">
      <c r="A53" s="19" t="s">
        <v>269</v>
      </c>
      <c r="B53" s="19" t="s">
        <v>270</v>
      </c>
      <c r="C53" s="37" t="s">
        <v>271</v>
      </c>
      <c r="D53" s="20" t="str">
        <f t="shared" si="0"/>
        <v>Low Risk</v>
      </c>
      <c r="E53" s="38" t="str">
        <f>IF(SUM('Data · Lists'!C53:F53)&gt;0,"Blacklist: "&amp;TRIM(IF('Data · Lists'!C53=1,"FATF blacklist; ","")&amp;IF('Data · Lists'!D53=1,"UN sanctions; ","")&amp;IF('Data · Lists'!E53=1,"home-jurisdiction sanctions; ","")&amp;IF('Data · Lists'!F53=1,"internal blacklist","")),IF(SUM('Data · Lists'!G53:L53)&gt;0,"Auto-High: "&amp;TRIM(IF('Data · Lists'!G53=1,"FATF greylist; ","")&amp;IF('Data · Lists'!H53=1,"EU high-risk; ","")&amp;IF('Data · Lists'!I53=1,"EU sanctions; ","")&amp;IF('Data · Lists'!J53=1,"UK sanctions; ","")&amp;IF('Data · Lists'!K53=1,"OFAC; ","")&amp;IF('Data · Lists'!L53=1,"Canada sanctions","")),IF(J53=0,"No index data: Manual Review",IF(K53&lt;cov_min,"Coverage below minimum: Manual Review","Index-based"&amp;IF(J53=1," (single indicator, raised one level)","")&amp;IF('Data · Lists'!M53=1," + offshore floor","")))))</f>
        <v>No index data: Manual Review</v>
      </c>
      <c r="F53" s="38" t="str">
        <f t="shared" si="1"/>
        <v>Simplified measures where permitted, subject to Compliance confirmation.</v>
      </c>
      <c r="G53" s="21" t="inlineStr">
        <is>
          <t xml:space="preserve">Low Risk</t>
        </is>
      </c>
      <c r="H53" s="39" t="inlineStr">
        <is>
          <t xml:space="preserve">Northhold default rule R2: Australian external territory; AML/CTF Act 2006 applies. Parent AUS = Low Risk.</t>
        </is>
      </c>
      <c r="I53" s="21" t="str">
        <f>IF(SUM('Data · Lists'!C53:F53)&gt;0,"Blacklist",IF(SUM('Data · Lists'!G53:L53)&gt;0,"High Risk",IF(J53=0,"Manual Review",IF(K53&lt;cov_min,"Manual Review",INDEX(Cfg_Ratings,MIN(3,MAX(IF('Data · Lists'!M53=1,off_floor,1),IF(J53=1,IF(L53&lt;band_L,1,IF(L53&lt;band_M,2,3))+1,IF(L53&lt;band_L,1,IF(L53&lt;band_M,2,3))))))))))</f>
        <v>Manual Review</v>
      </c>
      <c r="J53" s="21">
        <f t="shared" si="2"/>
        <v>0</v>
      </c>
      <c r="K53" s="22">
        <f t="shared" si="3"/>
        <v>0.0</v>
      </c>
      <c r="L53" s="23" t="str">
        <f t="shared" si="4"/>
        <v/>
      </c>
      <c r="M53" s="21" t="str">
        <f>IF('Data · Indices'!C53="","",IF('Data · Indices'!C53="Low",1,IF('Data · Indices'!C53="Medium",2,IF('Data · Indices'!C53="High",3,NA()))))</f>
        <v/>
      </c>
      <c r="N53" s="21" t="str">
        <f>IF('Data · Indices'!D53="","",IF('Data · Indices'!D53="Low",1,IF('Data · Indices'!D53="Medium",2,IF('Data · Indices'!D53="High",3,NA()))))</f>
        <v/>
      </c>
      <c r="O53" s="21" t="str">
        <f>IF('Data · Indices'!E53="","",IF('Data · Indices'!E53="Low",1,IF('Data · Indices'!E53="Medium",2,IF('Data · Indices'!E53="High",3,NA()))))</f>
        <v/>
      </c>
      <c r="P53" s="21" t="str">
        <f>IF('Data · Indices'!F53="","",IF('Data · Indices'!F53="Low",1,IF('Data · Indices'!F53="Medium",2,IF('Data · Indices'!F53="High",3,NA()))))</f>
        <v/>
      </c>
      <c r="Q53" s="21" t="str">
        <f>IF('Data · Indices'!G53="","",IF('Data · Indices'!G53="Low",1,IF('Data · Indices'!G53="Medium",2,IF('Data · Indices'!G53="High",3,NA()))))</f>
        <v/>
      </c>
      <c r="R53" s="21">
        <f t="shared" si="5"/>
        <v>0</v>
      </c>
      <c r="S53" s="19" t="s">
        <v>272</v>
      </c>
      <c r="T53" s="38"/>
      <c r="U53" s="39"/>
    </row>
    <row r="54" spans="1:21" x14ac:dyDescent="0.2">
      <c r="A54" s="15" t="s">
        <v>273</v>
      </c>
      <c r="B54" s="15" t="s">
        <v>274</v>
      </c>
      <c r="C54" s="35" t="s">
        <v>275</v>
      </c>
      <c r="D54" s="16" t="str">
        <f t="shared" si="0"/>
        <v>Medium Risk</v>
      </c>
      <c r="E54" s="30" t="str">
        <f>IF(SUM('Data · Lists'!C54:F54)&gt;0,"Blacklist: "&amp;TRIM(IF('Data · Lists'!C54=1,"FATF blacklist; ","")&amp;IF('Data · Lists'!D54=1,"UN sanctions; ","")&amp;IF('Data · Lists'!E54=1,"home-jurisdiction sanctions; ","")&amp;IF('Data · Lists'!F54=1,"internal blacklist","")),IF(SUM('Data · Lists'!G54:L54)&gt;0,"Auto-High: "&amp;TRIM(IF('Data · Lists'!G54=1,"FATF greylist; ","")&amp;IF('Data · Lists'!H54=1,"EU high-risk; ","")&amp;IF('Data · Lists'!I54=1,"EU sanctions; ","")&amp;IF('Data · Lists'!J54=1,"UK sanctions; ","")&amp;IF('Data · Lists'!K54=1,"OFAC; ","")&amp;IF('Data · Lists'!L54=1,"Canada sanctions","")),IF(J54=0,"No index data: Manual Review",IF(K54&lt;cov_min,"Coverage below minimum: Manual Review","Index-based"&amp;IF(J54=1," (single indicator, raised one level)","")&amp;IF('Data · Lists'!M54=1," + offshore floor","")))))</f>
        <v>Index-based</v>
      </c>
      <c r="F54" s="30" t="str">
        <f t="shared" si="1"/>
        <v>Standard CDD with awareness of contextual factors.</v>
      </c>
      <c r="G54" s="11"/>
      <c r="H54" s="36"/>
      <c r="I54" s="11" t="str">
        <f>IF(SUM('Data · Lists'!C54:F54)&gt;0,"Blacklist",IF(SUM('Data · Lists'!G54:L54)&gt;0,"High Risk",IF(J54=0,"Manual Review",IF(K54&lt;cov_min,"Manual Review",INDEX(Cfg_Ratings,MIN(3,MAX(IF('Data · Lists'!M54=1,off_floor,1),IF(J54=1,IF(L54&lt;band_L,1,IF(L54&lt;band_M,2,3))+1,IF(L54&lt;band_L,1,IF(L54&lt;band_M,2,3))))))))))</f>
        <v>Medium Risk</v>
      </c>
      <c r="J54" s="11">
        <f t="shared" si="2"/>
        <v>5</v>
      </c>
      <c r="K54" s="17">
        <f t="shared" si="3"/>
        <v>1.0</v>
      </c>
      <c r="L54" s="18">
        <f t="shared" si="4"/>
        <v>2.2</v>
      </c>
      <c r="M54" s="11" t="str">
        <f>IF('Data · Indices'!C54="","",IF('Data · Indices'!C54="Low",1,IF('Data · Indices'!C54="Medium",2,IF('Data · Indices'!C54="High",3,NA()))))</f>
        <v/>
      </c>
      <c r="N54" s="11" t="str">
        <f>IF('Data · Indices'!D54="","",IF('Data · Indices'!D54="Low",1,IF('Data · Indices'!D54="Medium",2,IF('Data · Indices'!D54="High",3,NA()))))</f>
        <v/>
      </c>
      <c r="O54" s="11" t="str">
        <f>IF('Data · Indices'!E54="","",IF('Data · Indices'!E54="Low",1,IF('Data · Indices'!E54="Medium",2,IF('Data · Indices'!E54="High",3,NA()))))</f>
        <v/>
      </c>
      <c r="P54" s="11" t="str">
        <f>IF('Data · Indices'!F54="","",IF('Data · Indices'!F54="Low",1,IF('Data · Indices'!F54="Medium",2,IF('Data · Indices'!F54="High",3,NA()))))</f>
        <v/>
      </c>
      <c r="Q54" s="11" t="str">
        <f>IF('Data · Indices'!G54="","",IF('Data · Indices'!G54="Low",1,IF('Data · Indices'!G54="Medium",2,IF('Data · Indices'!G54="High",3,NA()))))</f>
        <v/>
      </c>
      <c r="R54" s="11">
        <f t="shared" si="5"/>
        <v>100</v>
      </c>
      <c r="S54" s="15" t="s">
        <v>276</v>
      </c>
      <c r="T54" s="30"/>
      <c r="U54" s="36"/>
    </row>
    <row r="55" spans="1:21" x14ac:dyDescent="0.2">
      <c r="A55" s="19" t="s">
        <v>277</v>
      </c>
      <c r="B55" s="19" t="s">
        <v>278</v>
      </c>
      <c r="C55" s="37" t="s">
        <v>279</v>
      </c>
      <c r="D55" s="20" t="str">
        <f t="shared" si="0"/>
        <v>High Risk</v>
      </c>
      <c r="E55" s="38" t="str">
        <f>IF(SUM('Data · Lists'!C55:F55)&gt;0,"Blacklist: "&amp;TRIM(IF('Data · Lists'!C55=1,"FATF blacklist; ","")&amp;IF('Data · Lists'!D55=1,"UN sanctions; ","")&amp;IF('Data · Lists'!E55=1,"home-jurisdiction sanctions; ","")&amp;IF('Data · Lists'!F55=1,"internal blacklist","")),IF(SUM('Data · Lists'!G55:L55)&gt;0,"Auto-High: "&amp;TRIM(IF('Data · Lists'!G55=1,"FATF greylist; ","")&amp;IF('Data · Lists'!H55=1,"EU high-risk; ","")&amp;IF('Data · Lists'!I55=1,"EU sanctions; ","")&amp;IF('Data · Lists'!J55=1,"UK sanctions; ","")&amp;IF('Data · Lists'!K55=1,"OFAC; ","")&amp;IF('Data · Lists'!L55=1,"Canada sanctions","")),IF(J55=0,"No index data: Manual Review",IF(K55&lt;cov_min,"Coverage below minimum: Manual Review","Index-based"&amp;IF(J55=1," (single indicator, raised one level)","")&amp;IF('Data · Lists'!M55=1," + offshore floor","")))))</f>
        <v>Index-based</v>
      </c>
      <c r="F55" s="38" t="str">
        <f t="shared" si="1"/>
        <v>EDD, enhanced ongoing monitoring, management approval to onboard or continue.</v>
      </c>
      <c r="G55" s="21"/>
      <c r="H55" s="39"/>
      <c r="I55" s="21" t="str">
        <f>IF(SUM('Data · Lists'!C55:F55)&gt;0,"Blacklist",IF(SUM('Data · Lists'!G55:L55)&gt;0,"High Risk",IF(J55=0,"Manual Review",IF(K55&lt;cov_min,"Manual Review",INDEX(Cfg_Ratings,MIN(3,MAX(IF('Data · Lists'!M55=1,off_floor,1),IF(J55=1,IF(L55&lt;band_L,1,IF(L55&lt;band_M,2,3))+1,IF(L55&lt;band_L,1,IF(L55&lt;band_M,2,3))))))))))</f>
        <v>High Risk</v>
      </c>
      <c r="J55" s="21">
        <f t="shared" si="2"/>
        <v>3</v>
      </c>
      <c r="K55" s="22">
        <f t="shared" si="3"/>
        <v>0.65</v>
      </c>
      <c r="L55" s="23">
        <f t="shared" si="4"/>
        <v>2.8461538461538463</v>
      </c>
      <c r="M55" s="21" t="str">
        <f>IF('Data · Indices'!C55="","",IF('Data · Indices'!C55="Low",1,IF('Data · Indices'!C55="Medium",2,IF('Data · Indices'!C55="High",3,NA()))))</f>
        <v/>
      </c>
      <c r="N55" s="21" t="str">
        <f>IF('Data · Indices'!D55="","",IF('Data · Indices'!D55="Low",1,IF('Data · Indices'!D55="Medium",2,IF('Data · Indices'!D55="High",3,NA()))))</f>
        <v/>
      </c>
      <c r="O55" s="21" t="str">
        <f>IF('Data · Indices'!E55="","",IF('Data · Indices'!E55="Low",1,IF('Data · Indices'!E55="Medium",2,IF('Data · Indices'!E55="High",3,NA()))))</f>
        <v/>
      </c>
      <c r="P55" s="21" t="str">
        <f>IF('Data · Indices'!F55="","",IF('Data · Indices'!F55="Low",1,IF('Data · Indices'!F55="Medium",2,IF('Data · Indices'!F55="High",3,NA()))))</f>
        <v/>
      </c>
      <c r="Q55" s="21" t="str">
        <f>IF('Data · Indices'!G55="","",IF('Data · Indices'!G55="Low",1,IF('Data · Indices'!G55="Medium",2,IF('Data · Indices'!G55="High",3,NA()))))</f>
        <v/>
      </c>
      <c r="R55" s="21">
        <f t="shared" si="5"/>
        <v>65</v>
      </c>
      <c r="S55" s="19" t="s">
        <v>280</v>
      </c>
      <c r="T55" s="38"/>
      <c r="U55" s="39"/>
    </row>
    <row r="56" spans="1:21" x14ac:dyDescent="0.2">
      <c r="A56" s="15" t="s">
        <v>281</v>
      </c>
      <c r="B56" s="15" t="s">
        <v>282</v>
      </c>
      <c r="C56" s="35" t="s">
        <v>283</v>
      </c>
      <c r="D56" s="16" t="str">
        <f t="shared" si="0"/>
        <v>High Risk</v>
      </c>
      <c r="E56" s="30" t="str">
        <f>IF(SUM('Data · Lists'!C56:F56)&gt;0,"Blacklist: "&amp;TRIM(IF('Data · Lists'!C56=1,"FATF blacklist; ","")&amp;IF('Data · Lists'!D56=1,"UN sanctions; ","")&amp;IF('Data · Lists'!E56=1,"home-jurisdiction sanctions; ","")&amp;IF('Data · Lists'!F56=1,"internal blacklist","")),IF(SUM('Data · Lists'!G56:L56)&gt;0,"Auto-High: "&amp;TRIM(IF('Data · Lists'!G56=1,"FATF greylist; ","")&amp;IF('Data · Lists'!H56=1,"EU high-risk; ","")&amp;IF('Data · Lists'!I56=1,"EU sanctions; ","")&amp;IF('Data · Lists'!J56=1,"UK sanctions; ","")&amp;IF('Data · Lists'!K56=1,"OFAC; ","")&amp;IF('Data · Lists'!L56=1,"Canada sanctions","")),IF(J56=0,"No index data: Manual Review",IF(K56&lt;cov_min,"Coverage below minimum: Manual Review","Index-based"&amp;IF(J56=1," (single indicator, raised one level)","")&amp;IF('Data · Lists'!M56=1," + offshore floor","")))))</f>
        <v>Index-based</v>
      </c>
      <c r="F56" s="30" t="str">
        <f t="shared" si="1"/>
        <v>EDD, enhanced ongoing monitoring, management approval to onboard or continue.</v>
      </c>
      <c r="G56" s="11"/>
      <c r="H56" s="36"/>
      <c r="I56" s="11" t="str">
        <f>IF(SUM('Data · Lists'!C56:F56)&gt;0,"Blacklist",IF(SUM('Data · Lists'!G56:L56)&gt;0,"High Risk",IF(J56=0,"Manual Review",IF(K56&lt;cov_min,"Manual Review",INDEX(Cfg_Ratings,MIN(3,MAX(IF('Data · Lists'!M56=1,off_floor,1),IF(J56=1,IF(L56&lt;band_L,1,IF(L56&lt;band_M,2,3))+1,IF(L56&lt;band_L,1,IF(L56&lt;band_M,2,3))))))))))</f>
        <v>High Risk</v>
      </c>
      <c r="J56" s="11">
        <f t="shared" si="2"/>
        <v>4</v>
      </c>
      <c r="K56" s="17">
        <f t="shared" si="3"/>
        <v>0.8</v>
      </c>
      <c r="L56" s="18">
        <f t="shared" si="4"/>
        <v>2.625</v>
      </c>
      <c r="M56" s="11" t="str">
        <f>IF('Data · Indices'!C56="","",IF('Data · Indices'!C56="Low",1,IF('Data · Indices'!C56="Medium",2,IF('Data · Indices'!C56="High",3,NA()))))</f>
        <v/>
      </c>
      <c r="N56" s="11" t="str">
        <f>IF('Data · Indices'!D56="","",IF('Data · Indices'!D56="Low",1,IF('Data · Indices'!D56="Medium",2,IF('Data · Indices'!D56="High",3,NA()))))</f>
        <v/>
      </c>
      <c r="O56" s="11" t="str">
        <f>IF('Data · Indices'!E56="","",IF('Data · Indices'!E56="Low",1,IF('Data · Indices'!E56="Medium",2,IF('Data · Indices'!E56="High",3,NA()))))</f>
        <v/>
      </c>
      <c r="P56" s="11" t="str">
        <f>IF('Data · Indices'!F56="","",IF('Data · Indices'!F56="Low",1,IF('Data · Indices'!F56="Medium",2,IF('Data · Indices'!F56="High",3,NA()))))</f>
        <v/>
      </c>
      <c r="Q56" s="11" t="str">
        <f>IF('Data · Indices'!G56="","",IF('Data · Indices'!G56="Low",1,IF('Data · Indices'!G56="Medium",2,IF('Data · Indices'!G56="High",3,NA()))))</f>
        <v/>
      </c>
      <c r="R56" s="11">
        <f t="shared" si="5"/>
        <v>80</v>
      </c>
      <c r="S56" s="15" t="s">
        <v>284</v>
      </c>
      <c r="T56" s="30"/>
      <c r="U56" s="36"/>
    </row>
    <row r="57" spans="1:21" x14ac:dyDescent="0.2">
      <c r="A57" s="19" t="s">
        <v>285</v>
      </c>
      <c r="B57" s="19" t="s">
        <v>286</v>
      </c>
      <c r="C57" s="37" t="s">
        <v>287</v>
      </c>
      <c r="D57" s="20" t="str">
        <f t="shared" si="0"/>
        <v>High Risk</v>
      </c>
      <c r="E57" s="38" t="str">
        <f>IF(SUM('Data · Lists'!C57:F57)&gt;0,"Blacklist: "&amp;TRIM(IF('Data · Lists'!C57=1,"FATF blacklist; ","")&amp;IF('Data · Lists'!D57=1,"UN sanctions; ","")&amp;IF('Data · Lists'!E57=1,"home-jurisdiction sanctions; ","")&amp;IF('Data · Lists'!F57=1,"internal blacklist","")),IF(SUM('Data · Lists'!G57:L57)&gt;0,"Auto-High: "&amp;TRIM(IF('Data · Lists'!G57=1,"FATF greylist; ","")&amp;IF('Data · Lists'!H57=1,"EU high-risk; ","")&amp;IF('Data · Lists'!I57=1,"EU sanctions; ","")&amp;IF('Data · Lists'!J57=1,"UK sanctions; ","")&amp;IF('Data · Lists'!K57=1,"OFAC; ","")&amp;IF('Data · Lists'!L57=1,"Canada sanctions","")),IF(J57=0,"No index data: Manual Review",IF(K57&lt;cov_min,"Coverage below minimum: Manual Review","Index-based"&amp;IF(J57=1," (single indicator, raised one level)","")&amp;IF('Data · Lists'!M57=1," + offshore floor","")))))</f>
        <v>Auto-High: EU high-risk;</v>
      </c>
      <c r="F57" s="38" t="str">
        <f t="shared" si="1"/>
        <v>EDD, enhanced ongoing monitoring, management approval to onboard or continue.</v>
      </c>
      <c r="G57" s="21"/>
      <c r="H57" s="39"/>
      <c r="I57" s="21" t="str">
        <f>IF(SUM('Data · Lists'!C57:F57)&gt;0,"Blacklist",IF(SUM('Data · Lists'!G57:L57)&gt;0,"High Risk",IF(J57=0,"Manual Review",IF(K57&lt;cov_min,"Manual Review",INDEX(Cfg_Ratings,MIN(3,MAX(IF('Data · Lists'!M57=1,off_floor,1),IF(J57=1,IF(L57&lt;band_L,1,IF(L57&lt;band_M,2,3))+1,IF(L57&lt;band_L,1,IF(L57&lt;band_M,2,3))))))))))</f>
        <v>High Risk</v>
      </c>
      <c r="J57" s="21">
        <f t="shared" si="2"/>
        <v>4</v>
      </c>
      <c r="K57" s="22">
        <f t="shared" si="3"/>
        <v>0.8</v>
      </c>
      <c r="L57" s="23">
        <f t="shared" si="4"/>
        <v>3.0</v>
      </c>
      <c r="M57" s="21" t="str">
        <f>IF('Data · Indices'!C57="","",IF('Data · Indices'!C57="Low",1,IF('Data · Indices'!C57="Medium",2,IF('Data · Indices'!C57="High",3,NA()))))</f>
        <v/>
      </c>
      <c r="N57" s="21" t="str">
        <f>IF('Data · Indices'!D57="","",IF('Data · Indices'!D57="Low",1,IF('Data · Indices'!D57="Medium",2,IF('Data · Indices'!D57="High",3,NA()))))</f>
        <v/>
      </c>
      <c r="O57" s="21" t="str">
        <f>IF('Data · Indices'!E57="","",IF('Data · Indices'!E57="Low",1,IF('Data · Indices'!E57="Medium",2,IF('Data · Indices'!E57="High",3,NA()))))</f>
        <v/>
      </c>
      <c r="P57" s="21" t="str">
        <f>IF('Data · Indices'!F57="","",IF('Data · Indices'!F57="Low",1,IF('Data · Indices'!F57="Medium",2,IF('Data · Indices'!F57="High",3,NA()))))</f>
        <v/>
      </c>
      <c r="Q57" s="21" t="str">
        <f>IF('Data · Indices'!G57="","",IF('Data · Indices'!G57="Low",1,IF('Data · Indices'!G57="Medium",2,IF('Data · Indices'!G57="High",3,NA()))))</f>
        <v/>
      </c>
      <c r="R57" s="21">
        <f t="shared" si="5"/>
        <v>80</v>
      </c>
      <c r="S57" s="19" t="s">
        <v>288</v>
      </c>
      <c r="T57" s="38"/>
      <c r="U57" s="39"/>
    </row>
    <row r="58" spans="1:21" x14ac:dyDescent="0.2">
      <c r="A58" s="15" t="s">
        <v>289</v>
      </c>
      <c r="B58" s="15" t="s">
        <v>290</v>
      </c>
      <c r="C58" s="35" t="s">
        <v>291</v>
      </c>
      <c r="D58" s="16" t="str">
        <f t="shared" si="0"/>
        <v>High Risk</v>
      </c>
      <c r="E58" s="30" t="str">
        <f>IF(SUM('Data · Lists'!C58:F58)&gt;0,"Blacklist: "&amp;TRIM(IF('Data · Lists'!C58=1,"FATF blacklist; ","")&amp;IF('Data · Lists'!D58=1,"UN sanctions; ","")&amp;IF('Data · Lists'!E58=1,"home-jurisdiction sanctions; ","")&amp;IF('Data · Lists'!F58=1,"internal blacklist","")),IF(SUM('Data · Lists'!G58:L58)&gt;0,"Auto-High: "&amp;TRIM(IF('Data · Lists'!G58=1,"FATF greylist; ","")&amp;IF('Data · Lists'!H58=1,"EU high-risk; ","")&amp;IF('Data · Lists'!I58=1,"EU sanctions; ","")&amp;IF('Data · Lists'!J58=1,"UK sanctions; ","")&amp;IF('Data · Lists'!K58=1,"OFAC; ","")&amp;IF('Data · Lists'!L58=1,"Canada sanctions","")),IF(J58=0,"No index data: Manual Review",IF(K58&lt;cov_min,"Coverage below minimum: Manual Review","Index-based"&amp;IF(J58=1," (single indicator, raised one level)","")&amp;IF('Data · Lists'!M58=1," + offshore floor","")))))</f>
        <v>Coverage below minimum: Manual Review</v>
      </c>
      <c r="F58" s="30" t="str">
        <f t="shared" si="1"/>
        <v>EDD, enhanced ongoing monitoring, management approval to onboard or continue.</v>
      </c>
      <c r="G58" s="11" t="inlineStr">
        <is>
          <t xml:space="preserve">High Risk</t>
        </is>
      </c>
      <c r="H58" s="36" t="inlineStr">
        <is>
          <t xml:space="preserve">Northhold default rule R4: FSI high, Eurostat OFC, last APG MER 2018 (older than 5 years) -&gt; rule (c); asset-protection trust regime.</t>
        </is>
      </c>
      <c r="I58" s="11" t="str">
        <f>IF(SUM('Data · Lists'!C58:F58)&gt;0,"Blacklist",IF(SUM('Data · Lists'!G58:L58)&gt;0,"High Risk",IF(J58=0,"Manual Review",IF(K58&lt;cov_min,"Manual Review",INDEX(Cfg_Ratings,MIN(3,MAX(IF('Data · Lists'!M58=1,off_floor,1),IF(J58=1,IF(L58&lt;band_L,1,IF(L58&lt;band_M,2,3))+1,IF(L58&lt;band_L,1,IF(L58&lt;band_M,2,3))))))))))</f>
        <v>Manual Review</v>
      </c>
      <c r="J58" s="11">
        <f t="shared" si="2"/>
        <v>2</v>
      </c>
      <c r="K58" s="17">
        <f t="shared" si="3"/>
        <v>0.3</v>
      </c>
      <c r="L58" s="18">
        <f t="shared" si="4"/>
        <v>2.3333333333333335</v>
      </c>
      <c r="M58" s="11" t="str">
        <f>IF('Data · Indices'!C58="","",IF('Data · Indices'!C58="Low",1,IF('Data · Indices'!C58="Medium",2,IF('Data · Indices'!C58="High",3,NA()))))</f>
        <v/>
      </c>
      <c r="N58" s="11" t="str">
        <f>IF('Data · Indices'!D58="","",IF('Data · Indices'!D58="Low",1,IF('Data · Indices'!D58="Medium",2,IF('Data · Indices'!D58="High",3,NA()))))</f>
        <v/>
      </c>
      <c r="O58" s="11" t="str">
        <f>IF('Data · Indices'!E58="","",IF('Data · Indices'!E58="Low",1,IF('Data · Indices'!E58="Medium",2,IF('Data · Indices'!E58="High",3,NA()))))</f>
        <v/>
      </c>
      <c r="P58" s="11" t="str">
        <f>IF('Data · Indices'!F58="","",IF('Data · Indices'!F58="Low",1,IF('Data · Indices'!F58="Medium",2,IF('Data · Indices'!F58="High",3,NA()))))</f>
        <v/>
      </c>
      <c r="Q58" s="11" t="str">
        <f>IF('Data · Indices'!G58="","",IF('Data · Indices'!G58="Low",1,IF('Data · Indices'!G58="Medium",2,IF('Data · Indices'!G58="High",3,NA()))))</f>
        <v/>
      </c>
      <c r="R58" s="11">
        <f t="shared" si="5"/>
        <v>30</v>
      </c>
      <c r="S58" s="15" t="s">
        <v>292</v>
      </c>
      <c r="T58" s="30"/>
      <c r="U58" s="36"/>
    </row>
    <row r="59" spans="1:21" x14ac:dyDescent="0.2">
      <c r="A59" s="19" t="s">
        <v>293</v>
      </c>
      <c r="B59" s="19" t="s">
        <v>294</v>
      </c>
      <c r="C59" s="37" t="s">
        <v>295</v>
      </c>
      <c r="D59" s="20" t="str">
        <f t="shared" si="0"/>
        <v>Medium Risk</v>
      </c>
      <c r="E59" s="38" t="str">
        <f>IF(SUM('Data · Lists'!C59:F59)&gt;0,"Blacklist: "&amp;TRIM(IF('Data · Lists'!C59=1,"FATF blacklist; ","")&amp;IF('Data · Lists'!D59=1,"UN sanctions; ","")&amp;IF('Data · Lists'!E59=1,"home-jurisdiction sanctions; ","")&amp;IF('Data · Lists'!F59=1,"internal blacklist","")),IF(SUM('Data · Lists'!G59:L59)&gt;0,"Auto-High: "&amp;TRIM(IF('Data · Lists'!G59=1,"FATF greylist; ","")&amp;IF('Data · Lists'!H59=1,"EU high-risk; ","")&amp;IF('Data · Lists'!I59=1,"EU sanctions; ","")&amp;IF('Data · Lists'!J59=1,"UK sanctions; ","")&amp;IF('Data · Lists'!K59=1,"OFAC; ","")&amp;IF('Data · Lists'!L59=1,"Canada sanctions","")),IF(J59=0,"No index data: Manual Review",IF(K59&lt;cov_min,"Coverage below minimum: Manual Review","Index-based"&amp;IF(J59=1," (single indicator, raised one level)","")&amp;IF('Data · Lists'!M59=1," + offshore floor","")))))</f>
        <v>Index-based</v>
      </c>
      <c r="F59" s="38" t="str">
        <f t="shared" si="1"/>
        <v>Standard CDD with awareness of contextual factors.</v>
      </c>
      <c r="G59" s="21"/>
      <c r="H59" s="39"/>
      <c r="I59" s="21" t="str">
        <f>IF(SUM('Data · Lists'!C59:F59)&gt;0,"Blacklist",IF(SUM('Data · Lists'!G59:L59)&gt;0,"High Risk",IF(J59=0,"Manual Review",IF(K59&lt;cov_min,"Manual Review",INDEX(Cfg_Ratings,MIN(3,MAX(IF('Data · Lists'!M59=1,off_floor,1),IF(J59=1,IF(L59&lt;band_L,1,IF(L59&lt;band_M,2,3))+1,IF(L59&lt;band_L,1,IF(L59&lt;band_M,2,3))))))))))</f>
        <v>Medium Risk</v>
      </c>
      <c r="J59" s="21">
        <f t="shared" si="2"/>
        <v>5</v>
      </c>
      <c r="K59" s="22">
        <f t="shared" si="3"/>
        <v>1.0</v>
      </c>
      <c r="L59" s="23">
        <f t="shared" si="4"/>
        <v>1.75</v>
      </c>
      <c r="M59" s="21" t="str">
        <f>IF('Data · Indices'!C59="","",IF('Data · Indices'!C59="Low",1,IF('Data · Indices'!C59="Medium",2,IF('Data · Indices'!C59="High",3,NA()))))</f>
        <v/>
      </c>
      <c r="N59" s="21" t="str">
        <f>IF('Data · Indices'!D59="","",IF('Data · Indices'!D59="Low",1,IF('Data · Indices'!D59="Medium",2,IF('Data · Indices'!D59="High",3,NA()))))</f>
        <v/>
      </c>
      <c r="O59" s="21" t="str">
        <f>IF('Data · Indices'!E59="","",IF('Data · Indices'!E59="Low",1,IF('Data · Indices'!E59="Medium",2,IF('Data · Indices'!E59="High",3,NA()))))</f>
        <v/>
      </c>
      <c r="P59" s="21" t="str">
        <f>IF('Data · Indices'!F59="","",IF('Data · Indices'!F59="Low",1,IF('Data · Indices'!F59="Medium",2,IF('Data · Indices'!F59="High",3,NA()))))</f>
        <v/>
      </c>
      <c r="Q59" s="21" t="str">
        <f>IF('Data · Indices'!G59="","",IF('Data · Indices'!G59="Low",1,IF('Data · Indices'!G59="Medium",2,IF('Data · Indices'!G59="High",3,NA()))))</f>
        <v/>
      </c>
      <c r="R59" s="21">
        <f t="shared" si="5"/>
        <v>100</v>
      </c>
      <c r="S59" s="19" t="s">
        <v>296</v>
      </c>
      <c r="T59" s="38"/>
      <c r="U59" s="39"/>
    </row>
    <row r="60" spans="1:21" x14ac:dyDescent="0.2">
      <c r="A60" s="15" t="s">
        <v>297</v>
      </c>
      <c r="B60" s="15" t="s">
        <v>298</v>
      </c>
      <c r="C60" s="35" t="s">
        <v>299</v>
      </c>
      <c r="D60" s="16" t="str">
        <f t="shared" si="0"/>
        <v>Low Risk</v>
      </c>
      <c r="E60" s="30" t="str">
        <f>IF(SUM('Data · Lists'!C60:F60)&gt;0,"Blacklist: "&amp;TRIM(IF('Data · Lists'!C60=1,"FATF blacklist; ","")&amp;IF('Data · Lists'!D60=1,"UN sanctions; ","")&amp;IF('Data · Lists'!E60=1,"home-jurisdiction sanctions; ","")&amp;IF('Data · Lists'!F60=1,"internal blacklist","")),IF(SUM('Data · Lists'!G60:L60)&gt;0,"Auto-High: "&amp;TRIM(IF('Data · Lists'!G60=1,"FATF greylist; ","")&amp;IF('Data · Lists'!H60=1,"EU high-risk; ","")&amp;IF('Data · Lists'!I60=1,"EU sanctions; ","")&amp;IF('Data · Lists'!J60=1,"UK sanctions; ","")&amp;IF('Data · Lists'!K60=1,"OFAC; ","")&amp;IF('Data · Lists'!L60=1,"Canada sanctions","")),IF(J60=0,"No index data: Manual Review",IF(K60&lt;cov_min,"Coverage below minimum: Manual Review","Index-based"&amp;IF(J60=1," (single indicator, raised one level)","")&amp;IF('Data · Lists'!M60=1," + offshore floor","")))))</f>
        <v>Index-based</v>
      </c>
      <c r="F60" s="30" t="str">
        <f t="shared" si="1"/>
        <v>Simplified measures where permitted, subject to Compliance confirmation.</v>
      </c>
      <c r="G60" s="11"/>
      <c r="H60" s="36"/>
      <c r="I60" s="11" t="str">
        <f>IF(SUM('Data · Lists'!C60:F60)&gt;0,"Blacklist",IF(SUM('Data · Lists'!G60:L60)&gt;0,"High Risk",IF(J60=0,"Manual Review",IF(K60&lt;cov_min,"Manual Review",INDEX(Cfg_Ratings,MIN(3,MAX(IF('Data · Lists'!M60=1,off_floor,1),IF(J60=1,IF(L60&lt;band_L,1,IF(L60&lt;band_M,2,3))+1,IF(L60&lt;band_L,1,IF(L60&lt;band_M,2,3))))))))))</f>
        <v>Low Risk</v>
      </c>
      <c r="J60" s="11">
        <f t="shared" si="2"/>
        <v>5</v>
      </c>
      <c r="K60" s="17">
        <f t="shared" si="3"/>
        <v>1.0</v>
      </c>
      <c r="L60" s="18">
        <f t="shared" si="4"/>
        <v>1.55</v>
      </c>
      <c r="M60" s="11" t="str">
        <f>IF('Data · Indices'!C60="","",IF('Data · Indices'!C60="Low",1,IF('Data · Indices'!C60="Medium",2,IF('Data · Indices'!C60="High",3,NA()))))</f>
        <v/>
      </c>
      <c r="N60" s="11" t="str">
        <f>IF('Data · Indices'!D60="","",IF('Data · Indices'!D60="Low",1,IF('Data · Indices'!D60="Medium",2,IF('Data · Indices'!D60="High",3,NA()))))</f>
        <v/>
      </c>
      <c r="O60" s="11" t="str">
        <f>IF('Data · Indices'!E60="","",IF('Data · Indices'!E60="Low",1,IF('Data · Indices'!E60="Medium",2,IF('Data · Indices'!E60="High",3,NA()))))</f>
        <v/>
      </c>
      <c r="P60" s="11" t="str">
        <f>IF('Data · Indices'!F60="","",IF('Data · Indices'!F60="Low",1,IF('Data · Indices'!F60="Medium",2,IF('Data · Indices'!F60="High",3,NA()))))</f>
        <v/>
      </c>
      <c r="Q60" s="11" t="str">
        <f>IF('Data · Indices'!G60="","",IF('Data · Indices'!G60="Low",1,IF('Data · Indices'!G60="Medium",2,IF('Data · Indices'!G60="High",3,NA()))))</f>
        <v/>
      </c>
      <c r="R60" s="11">
        <f t="shared" si="5"/>
        <v>100</v>
      </c>
      <c r="S60" s="15" t="s">
        <v>300</v>
      </c>
      <c r="T60" s="30"/>
      <c r="U60" s="36"/>
    </row>
    <row r="61" spans="1:21" x14ac:dyDescent="0.2">
      <c r="A61" s="19" t="s">
        <v>301</v>
      </c>
      <c r="B61" s="19" t="s">
        <v>302</v>
      </c>
      <c r="C61" s="37" t="s">
        <v>303</v>
      </c>
      <c r="D61" s="20" t="str">
        <f t="shared" si="0"/>
        <v>High Risk</v>
      </c>
      <c r="E61" s="38" t="str">
        <f>IF(SUM('Data · Lists'!C61:F61)&gt;0,"Blacklist: "&amp;TRIM(IF('Data · Lists'!C61=1,"FATF blacklist; ","")&amp;IF('Data · Lists'!D61=1,"UN sanctions; ","")&amp;IF('Data · Lists'!E61=1,"home-jurisdiction sanctions; ","")&amp;IF('Data · Lists'!F61=1,"internal blacklist","")),IF(SUM('Data · Lists'!G61:L61)&gt;0,"Auto-High: "&amp;TRIM(IF('Data · Lists'!G61=1,"FATF greylist; ","")&amp;IF('Data · Lists'!H61=1,"EU high-risk; ","")&amp;IF('Data · Lists'!I61=1,"EU sanctions; ","")&amp;IF('Data · Lists'!J61=1,"UK sanctions; ","")&amp;IF('Data · Lists'!K61=1,"OFAC; ","")&amp;IF('Data · Lists'!L61=1,"Canada sanctions","")),IF(J61=0,"No index data: Manual Review",IF(K61&lt;cov_min,"Coverage below minimum: Manual Review","Index-based"&amp;IF(J61=1," (single indicator, raised one level)","")&amp;IF('Data · Lists'!M61=1," + offshore floor","")))))</f>
        <v>Auto-High: OFAC;</v>
      </c>
      <c r="F61" s="38" t="str">
        <f t="shared" si="1"/>
        <v>EDD, enhanced ongoing monitoring, management approval to onboard or continue.</v>
      </c>
      <c r="G61" s="21"/>
      <c r="H61" s="39"/>
      <c r="I61" s="21" t="str">
        <f>IF(SUM('Data · Lists'!C61:F61)&gt;0,"Blacklist",IF(SUM('Data · Lists'!G61:L61)&gt;0,"High Risk",IF(J61=0,"Manual Review",IF(K61&lt;cov_min,"Manual Review",INDEX(Cfg_Ratings,MIN(3,MAX(IF('Data · Lists'!M61=1,off_floor,1),IF(J61=1,IF(L61&lt;band_L,1,IF(L61&lt;band_M,2,3))+1,IF(L61&lt;band_L,1,IF(L61&lt;band_M,2,3))))))))))</f>
        <v>High Risk</v>
      </c>
      <c r="J61" s="21">
        <f t="shared" si="2"/>
        <v>4</v>
      </c>
      <c r="K61" s="22">
        <f t="shared" si="3"/>
        <v>0.8</v>
      </c>
      <c r="L61" s="23">
        <f t="shared" si="4"/>
        <v>1.8125</v>
      </c>
      <c r="M61" s="21" t="str">
        <f>IF('Data · Indices'!C61="","",IF('Data · Indices'!C61="Low",1,IF('Data · Indices'!C61="Medium",2,IF('Data · Indices'!C61="High",3,NA()))))</f>
        <v/>
      </c>
      <c r="N61" s="21" t="str">
        <f>IF('Data · Indices'!D61="","",IF('Data · Indices'!D61="Low",1,IF('Data · Indices'!D61="Medium",2,IF('Data · Indices'!D61="High",3,NA()))))</f>
        <v/>
      </c>
      <c r="O61" s="21" t="str">
        <f>IF('Data · Indices'!E61="","",IF('Data · Indices'!E61="Low",1,IF('Data · Indices'!E61="Medium",2,IF('Data · Indices'!E61="High",3,NA()))))</f>
        <v/>
      </c>
      <c r="P61" s="21" t="str">
        <f>IF('Data · Indices'!F61="","",IF('Data · Indices'!F61="Low",1,IF('Data · Indices'!F61="Medium",2,IF('Data · Indices'!F61="High",3,NA()))))</f>
        <v/>
      </c>
      <c r="Q61" s="21" t="str">
        <f>IF('Data · Indices'!G61="","",IF('Data · Indices'!G61="Low",1,IF('Data · Indices'!G61="Medium",2,IF('Data · Indices'!G61="High",3,NA()))))</f>
        <v/>
      </c>
      <c r="R61" s="21">
        <f t="shared" si="5"/>
        <v>80</v>
      </c>
      <c r="S61" s="19" t="s">
        <v>304</v>
      </c>
      <c r="T61" s="38"/>
      <c r="U61" s="39"/>
    </row>
    <row r="62" spans="1:21" x14ac:dyDescent="0.2">
      <c r="A62" s="15" t="s">
        <v>305</v>
      </c>
      <c r="B62" s="15" t="s">
        <v>306</v>
      </c>
      <c r="C62" s="35" t="s">
        <v>307</v>
      </c>
      <c r="D62" s="16" t="str">
        <f t="shared" si="0"/>
        <v>High Risk</v>
      </c>
      <c r="E62" s="30" t="str">
        <f>IF(SUM('Data · Lists'!C62:F62)&gt;0,"Blacklist: "&amp;TRIM(IF('Data · Lists'!C62=1,"FATF blacklist; ","")&amp;IF('Data · Lists'!D62=1,"UN sanctions; ","")&amp;IF('Data · Lists'!E62=1,"home-jurisdiction sanctions; ","")&amp;IF('Data · Lists'!F62=1,"internal blacklist","")),IF(SUM('Data · Lists'!G62:L62)&gt;0,"Auto-High: "&amp;TRIM(IF('Data · Lists'!G62=1,"FATF greylist; ","")&amp;IF('Data · Lists'!H62=1,"EU high-risk; ","")&amp;IF('Data · Lists'!I62=1,"EU sanctions; ","")&amp;IF('Data · Lists'!J62=1,"UK sanctions; ","")&amp;IF('Data · Lists'!K62=1,"OFAC; ","")&amp;IF('Data · Lists'!L62=1,"Canada sanctions","")),IF(J62=0,"No index data: Manual Review",IF(K62&lt;cov_min,"Coverage below minimum: Manual Review","Index-based"&amp;IF(J62=1," (single indicator, raised one level)","")&amp;IF('Data · Lists'!M62=1," + offshore floor","")))))</f>
        <v>Coverage below minimum: Manual Review</v>
      </c>
      <c r="F62" s="30" t="str">
        <f t="shared" si="1"/>
        <v>EDD, enhanced ongoing monitoring, management approval to onboard or continue.</v>
      </c>
      <c r="G62" s="11" t="inlineStr">
        <is>
          <t xml:space="preserve">High Risk</t>
        </is>
      </c>
      <c r="H62" s="36" t="inlineStr">
        <is>
          <t xml:space="preserve">Northhold default rule R4: CFATF 4th-round MER (2025): 4 of 11 IOs Low (IO3 supervision, IO5 beneficial ownership, IO10, IO11) -&gt; rule (a); also FSI high, Eurostat OFC, e-gaming licensing hub.</t>
        </is>
      </c>
      <c r="I62" s="11" t="str">
        <f>IF(SUM('Data · Lists'!C62:F62)&gt;0,"Blacklist",IF(SUM('Data · Lists'!G62:L62)&gt;0,"High Risk",IF(J62=0,"Manual Review",IF(K62&lt;cov_min,"Manual Review",INDEX(Cfg_Ratings,MIN(3,MAX(IF('Data · Lists'!M62=1,off_floor,1),IF(J62=1,IF(L62&lt;band_L,1,IF(L62&lt;band_M,2,3))+1,IF(L62&lt;band_L,1,IF(L62&lt;band_M,2,3))))))))))</f>
        <v>Manual Review</v>
      </c>
      <c r="J62" s="11">
        <f t="shared" si="2"/>
        <v>1</v>
      </c>
      <c r="K62" s="17">
        <f t="shared" si="3"/>
        <v>0.2</v>
      </c>
      <c r="L62" s="18">
        <f t="shared" si="4"/>
        <v>3.0</v>
      </c>
      <c r="M62" s="11" t="str">
        <f>IF('Data · Indices'!C62="","",IF('Data · Indices'!C62="Low",1,IF('Data · Indices'!C62="Medium",2,IF('Data · Indices'!C62="High",3,NA()))))</f>
        <v/>
      </c>
      <c r="N62" s="11" t="str">
        <f>IF('Data · Indices'!D62="","",IF('Data · Indices'!D62="Low",1,IF('Data · Indices'!D62="Medium",2,IF('Data · Indices'!D62="High",3,NA()))))</f>
        <v/>
      </c>
      <c r="O62" s="11" t="str">
        <f>IF('Data · Indices'!E62="","",IF('Data · Indices'!E62="Low",1,IF('Data · Indices'!E62="Medium",2,IF('Data · Indices'!E62="High",3,NA()))))</f>
        <v/>
      </c>
      <c r="P62" s="11" t="str">
        <f>IF('Data · Indices'!F62="","",IF('Data · Indices'!F62="Low",1,IF('Data · Indices'!F62="Medium",2,IF('Data · Indices'!F62="High",3,NA()))))</f>
        <v/>
      </c>
      <c r="Q62" s="11" t="str">
        <f>IF('Data · Indices'!G62="","",IF('Data · Indices'!G62="Low",1,IF('Data · Indices'!G62="Medium",2,IF('Data · Indices'!G62="High",3,NA()))))</f>
        <v/>
      </c>
      <c r="R62" s="11">
        <f t="shared" si="5"/>
        <v>20</v>
      </c>
      <c r="S62" s="15" t="s">
        <v>308</v>
      </c>
      <c r="T62" s="30"/>
      <c r="U62" s="36"/>
    </row>
    <row r="63" spans="1:21" x14ac:dyDescent="0.2">
      <c r="A63" s="19" t="s">
        <v>309</v>
      </c>
      <c r="B63" s="19" t="s">
        <v>310</v>
      </c>
      <c r="C63" s="37" t="s">
        <v>311</v>
      </c>
      <c r="D63" s="20" t="str">
        <f t="shared" si="0"/>
        <v>Medium Risk</v>
      </c>
      <c r="E63" s="38" t="str">
        <f>IF(SUM('Data · Lists'!C63:F63)&gt;0,"Blacklist: "&amp;TRIM(IF('Data · Lists'!C63=1,"FATF blacklist; ","")&amp;IF('Data · Lists'!D63=1,"UN sanctions; ","")&amp;IF('Data · Lists'!E63=1,"home-jurisdiction sanctions; ","")&amp;IF('Data · Lists'!F63=1,"internal blacklist","")),IF(SUM('Data · Lists'!G63:L63)&gt;0,"Auto-High: "&amp;TRIM(IF('Data · Lists'!G63=1,"FATF greylist; ","")&amp;IF('Data · Lists'!H63=1,"EU high-risk; ","")&amp;IF('Data · Lists'!I63=1,"EU sanctions; ","")&amp;IF('Data · Lists'!J63=1,"UK sanctions; ","")&amp;IF('Data · Lists'!K63=1,"OFAC; ","")&amp;IF('Data · Lists'!L63=1,"Canada sanctions","")),IF(J63=0,"No index data: Manual Review",IF(K63&lt;cov_min,"Coverage below minimum: Manual Review","Index-based"&amp;IF(J63=1," (single indicator, raised one level)","")&amp;IF('Data · Lists'!M63=1," + offshore floor","")))))</f>
        <v>Index-based</v>
      </c>
      <c r="F63" s="38" t="str">
        <f t="shared" si="1"/>
        <v>Standard CDD with awareness of contextual factors.</v>
      </c>
      <c r="G63" s="21"/>
      <c r="H63" s="39"/>
      <c r="I63" s="21" t="str">
        <f>IF(SUM('Data · Lists'!C63:F63)&gt;0,"Blacklist",IF(SUM('Data · Lists'!G63:L63)&gt;0,"High Risk",IF(J63=0,"Manual Review",IF(K63&lt;cov_min,"Manual Review",INDEX(Cfg_Ratings,MIN(3,MAX(IF('Data · Lists'!M63=1,off_floor,1),IF(J63=1,IF(L63&lt;band_L,1,IF(L63&lt;band_M,2,3))+1,IF(L63&lt;band_L,1,IF(L63&lt;band_M,2,3))))))))))</f>
        <v>Medium Risk</v>
      </c>
      <c r="J63" s="21">
        <f t="shared" si="2"/>
        <v>5</v>
      </c>
      <c r="K63" s="22">
        <f t="shared" si="3"/>
        <v>1.0</v>
      </c>
      <c r="L63" s="23">
        <f t="shared" si="4"/>
        <v>1.85</v>
      </c>
      <c r="M63" s="21" t="str">
        <f>IF('Data · Indices'!C63="","",IF('Data · Indices'!C63="Low",1,IF('Data · Indices'!C63="Medium",2,IF('Data · Indices'!C63="High",3,NA()))))</f>
        <v/>
      </c>
      <c r="N63" s="21" t="str">
        <f>IF('Data · Indices'!D63="","",IF('Data · Indices'!D63="Low",1,IF('Data · Indices'!D63="Medium",2,IF('Data · Indices'!D63="High",3,NA()))))</f>
        <v/>
      </c>
      <c r="O63" s="21" t="str">
        <f>IF('Data · Indices'!E63="","",IF('Data · Indices'!E63="Low",1,IF('Data · Indices'!E63="Medium",2,IF('Data · Indices'!E63="High",3,NA()))))</f>
        <v/>
      </c>
      <c r="P63" s="21" t="str">
        <f>IF('Data · Indices'!F63="","",IF('Data · Indices'!F63="Low",1,IF('Data · Indices'!F63="Medium",2,IF('Data · Indices'!F63="High",3,NA()))))</f>
        <v/>
      </c>
      <c r="Q63" s="21" t="str">
        <f>IF('Data · Indices'!G63="","",IF('Data · Indices'!G63="Low",1,IF('Data · Indices'!G63="Medium",2,IF('Data · Indices'!G63="High",3,NA()))))</f>
        <v/>
      </c>
      <c r="R63" s="21">
        <f t="shared" si="5"/>
        <v>100</v>
      </c>
      <c r="S63" s="19" t="s">
        <v>312</v>
      </c>
      <c r="T63" s="38"/>
      <c r="U63" s="39"/>
    </row>
    <row r="64" spans="1:21" x14ac:dyDescent="0.2">
      <c r="A64" s="15" t="s">
        <v>313</v>
      </c>
      <c r="B64" s="15" t="s">
        <v>314</v>
      </c>
      <c r="C64" s="35" t="s">
        <v>315</v>
      </c>
      <c r="D64" s="16" t="str">
        <f t="shared" si="0"/>
        <v>Low Risk</v>
      </c>
      <c r="E64" s="30" t="str">
        <f>IF(SUM('Data · Lists'!C64:F64)&gt;0,"Blacklist: "&amp;TRIM(IF('Data · Lists'!C64=1,"FATF blacklist; ","")&amp;IF('Data · Lists'!D64=1,"UN sanctions; ","")&amp;IF('Data · Lists'!E64=1,"home-jurisdiction sanctions; ","")&amp;IF('Data · Lists'!F64=1,"internal blacklist","")),IF(SUM('Data · Lists'!G64:L64)&gt;0,"Auto-High: "&amp;TRIM(IF('Data · Lists'!G64=1,"FATF greylist; ","")&amp;IF('Data · Lists'!H64=1,"EU high-risk; ","")&amp;IF('Data · Lists'!I64=1,"EU sanctions; ","")&amp;IF('Data · Lists'!J64=1,"UK sanctions; ","")&amp;IF('Data · Lists'!K64=1,"OFAC; ","")&amp;IF('Data · Lists'!L64=1,"Canada sanctions","")),IF(J64=0,"No index data: Manual Review",IF(K64&lt;cov_min,"Coverage below minimum: Manual Review","Index-based"&amp;IF(J64=1," (single indicator, raised one level)","")&amp;IF('Data · Lists'!M64=1," + offshore floor","")))))</f>
        <v>Index-based</v>
      </c>
      <c r="F64" s="30" t="str">
        <f t="shared" si="1"/>
        <v>Simplified measures where permitted, subject to Compliance confirmation.</v>
      </c>
      <c r="G64" s="11"/>
      <c r="H64" s="36"/>
      <c r="I64" s="11" t="str">
        <f>IF(SUM('Data · Lists'!C64:F64)&gt;0,"Blacklist",IF(SUM('Data · Lists'!G64:L64)&gt;0,"High Risk",IF(J64=0,"Manual Review",IF(K64&lt;cov_min,"Manual Review",INDEX(Cfg_Ratings,MIN(3,MAX(IF('Data · Lists'!M64=1,off_floor,1),IF(J64=1,IF(L64&lt;band_L,1,IF(L64&lt;band_M,2,3))+1,IF(L64&lt;band_L,1,IF(L64&lt;band_M,2,3))))))))))</f>
        <v>Low Risk</v>
      </c>
      <c r="J64" s="11">
        <f t="shared" si="2"/>
        <v>5</v>
      </c>
      <c r="K64" s="17">
        <f t="shared" si="3"/>
        <v>1.0</v>
      </c>
      <c r="L64" s="18">
        <f t="shared" si="4"/>
        <v>1.3</v>
      </c>
      <c r="M64" s="11" t="str">
        <f>IF('Data · Indices'!C64="","",IF('Data · Indices'!C64="Low",1,IF('Data · Indices'!C64="Medium",2,IF('Data · Indices'!C64="High",3,NA()))))</f>
        <v/>
      </c>
      <c r="N64" s="11" t="str">
        <f>IF('Data · Indices'!D64="","",IF('Data · Indices'!D64="Low",1,IF('Data · Indices'!D64="Medium",2,IF('Data · Indices'!D64="High",3,NA()))))</f>
        <v/>
      </c>
      <c r="O64" s="11" t="str">
        <f>IF('Data · Indices'!E64="","",IF('Data · Indices'!E64="Low",1,IF('Data · Indices'!E64="Medium",2,IF('Data · Indices'!E64="High",3,NA()))))</f>
        <v/>
      </c>
      <c r="P64" s="11" t="str">
        <f>IF('Data · Indices'!F64="","",IF('Data · Indices'!F64="Low",1,IF('Data · Indices'!F64="Medium",2,IF('Data · Indices'!F64="High",3,NA()))))</f>
        <v/>
      </c>
      <c r="Q64" s="11" t="str">
        <f>IF('Data · Indices'!G64="","",IF('Data · Indices'!G64="Low",1,IF('Data · Indices'!G64="Medium",2,IF('Data · Indices'!G64="High",3,NA()))))</f>
        <v/>
      </c>
      <c r="R64" s="11">
        <f t="shared" si="5"/>
        <v>100</v>
      </c>
      <c r="S64" s="15" t="s">
        <v>316</v>
      </c>
      <c r="T64" s="30"/>
      <c r="U64" s="36"/>
    </row>
    <row r="65" spans="1:21" x14ac:dyDescent="0.2">
      <c r="A65" s="19" t="s">
        <v>317</v>
      </c>
      <c r="B65" s="19" t="s">
        <v>318</v>
      </c>
      <c r="C65" s="37" t="s">
        <v>319</v>
      </c>
      <c r="D65" s="20" t="str">
        <f t="shared" si="0"/>
        <v>High Risk</v>
      </c>
      <c r="E65" s="38" t="str">
        <f>IF(SUM('Data · Lists'!C65:F65)&gt;0,"Blacklist: "&amp;TRIM(IF('Data · Lists'!C65=1,"FATF blacklist; ","")&amp;IF('Data · Lists'!D65=1,"UN sanctions; ","")&amp;IF('Data · Lists'!E65=1,"home-jurisdiction sanctions; ","")&amp;IF('Data · Lists'!F65=1,"internal blacklist","")),IF(SUM('Data · Lists'!G65:L65)&gt;0,"Auto-High: "&amp;TRIM(IF('Data · Lists'!G65=1,"FATF greylist; ","")&amp;IF('Data · Lists'!H65=1,"EU high-risk; ","")&amp;IF('Data · Lists'!I65=1,"EU sanctions; ","")&amp;IF('Data · Lists'!J65=1,"UK sanctions; ","")&amp;IF('Data · Lists'!K65=1,"OFAC; ","")&amp;IF('Data · Lists'!L65=1,"Canada sanctions","")),IF(J65=0,"No index data: Manual Review",IF(K65&lt;cov_min,"Coverage below minimum: Manual Review","Index-based"&amp;IF(J65=1," (single indicator, raised one level)","")&amp;IF('Data · Lists'!M65=1," + offshore floor","")))))</f>
        <v>Auto-High: EU high-risk;</v>
      </c>
      <c r="F65" s="38" t="str">
        <f t="shared" si="1"/>
        <v>EDD, enhanced ongoing monitoring, management approval to onboard or continue.</v>
      </c>
      <c r="G65" s="21"/>
      <c r="H65" s="39"/>
      <c r="I65" s="21" t="str">
        <f>IF(SUM('Data · Lists'!C65:F65)&gt;0,"Blacklist",IF(SUM('Data · Lists'!G65:L65)&gt;0,"High Risk",IF(J65=0,"Manual Review",IF(K65&lt;cov_min,"Manual Review",INDEX(Cfg_Ratings,MIN(3,MAX(IF('Data · Lists'!M65=1,off_floor,1),IF(J65=1,IF(L65&lt;band_L,1,IF(L65&lt;band_M,2,3))+1,IF(L65&lt;band_L,1,IF(L65&lt;band_M,2,3))))))))))</f>
        <v>High Risk</v>
      </c>
      <c r="J65" s="21">
        <f t="shared" si="2"/>
        <v>4</v>
      </c>
      <c r="K65" s="22">
        <f t="shared" si="3"/>
        <v>0.8</v>
      </c>
      <c r="L65" s="23">
        <f t="shared" si="4"/>
        <v>2.4375</v>
      </c>
      <c r="M65" s="21" t="str">
        <f>IF('Data · Indices'!C65="","",IF('Data · Indices'!C65="Low",1,IF('Data · Indices'!C65="Medium",2,IF('Data · Indices'!C65="High",3,NA()))))</f>
        <v/>
      </c>
      <c r="N65" s="21" t="str">
        <f>IF('Data · Indices'!D65="","",IF('Data · Indices'!D65="Low",1,IF('Data · Indices'!D65="Medium",2,IF('Data · Indices'!D65="High",3,NA()))))</f>
        <v/>
      </c>
      <c r="O65" s="21" t="str">
        <f>IF('Data · Indices'!E65="","",IF('Data · Indices'!E65="Low",1,IF('Data · Indices'!E65="Medium",2,IF('Data · Indices'!E65="High",3,NA()))))</f>
        <v/>
      </c>
      <c r="P65" s="21" t="str">
        <f>IF('Data · Indices'!F65="","",IF('Data · Indices'!F65="Low",1,IF('Data · Indices'!F65="Medium",2,IF('Data · Indices'!F65="High",3,NA()))))</f>
        <v/>
      </c>
      <c r="Q65" s="21" t="str">
        <f>IF('Data · Indices'!G65="","",IF('Data · Indices'!G65="Low",1,IF('Data · Indices'!G65="Medium",2,IF('Data · Indices'!G65="High",3,NA()))))</f>
        <v/>
      </c>
      <c r="R65" s="21">
        <f t="shared" si="5"/>
        <v>80</v>
      </c>
      <c r="S65" s="19" t="s">
        <v>320</v>
      </c>
      <c r="T65" s="38"/>
      <c r="U65" s="39"/>
    </row>
    <row r="66" spans="1:21" x14ac:dyDescent="0.2">
      <c r="A66" s="15" t="s">
        <v>321</v>
      </c>
      <c r="B66" s="15" t="s">
        <v>322</v>
      </c>
      <c r="C66" s="35" t="s">
        <v>323</v>
      </c>
      <c r="D66" s="16" t="str">
        <f t="shared" si="0"/>
        <v>Low Risk</v>
      </c>
      <c r="E66" s="30" t="str">
        <f>IF(SUM('Data · Lists'!C66:F66)&gt;0,"Blacklist: "&amp;TRIM(IF('Data · Lists'!C66=1,"FATF blacklist; ","")&amp;IF('Data · Lists'!D66=1,"UN sanctions; ","")&amp;IF('Data · Lists'!E66=1,"home-jurisdiction sanctions; ","")&amp;IF('Data · Lists'!F66=1,"internal blacklist","")),IF(SUM('Data · Lists'!G66:L66)&gt;0,"Auto-High: "&amp;TRIM(IF('Data · Lists'!G66=1,"FATF greylist; ","")&amp;IF('Data · Lists'!H66=1,"EU high-risk; ","")&amp;IF('Data · Lists'!I66=1,"EU sanctions; ","")&amp;IF('Data · Lists'!J66=1,"UK sanctions; ","")&amp;IF('Data · Lists'!K66=1,"OFAC; ","")&amp;IF('Data · Lists'!L66=1,"Canada sanctions","")),IF(J66=0,"No index data: Manual Review",IF(K66&lt;cov_min,"Coverage below minimum: Manual Review","Index-based"&amp;IF(J66=1," (single indicator, raised one level)","")&amp;IF('Data · Lists'!M66=1," + offshore floor","")))))</f>
        <v>Index-based</v>
      </c>
      <c r="F66" s="30" t="str">
        <f t="shared" si="1"/>
        <v>Simplified measures where permitted, subject to Compliance confirmation.</v>
      </c>
      <c r="G66" s="11"/>
      <c r="H66" s="36"/>
      <c r="I66" s="11" t="str">
        <f>IF(SUM('Data · Lists'!C66:F66)&gt;0,"Blacklist",IF(SUM('Data · Lists'!G66:L66)&gt;0,"High Risk",IF(J66=0,"Manual Review",IF(K66&lt;cov_min,"Manual Review",INDEX(Cfg_Ratings,MIN(3,MAX(IF('Data · Lists'!M66=1,off_floor,1),IF(J66=1,IF(L66&lt;band_L,1,IF(L66&lt;band_M,2,3))+1,IF(L66&lt;band_L,1,IF(L66&lt;band_M,2,3))))))))))</f>
        <v>Low Risk</v>
      </c>
      <c r="J66" s="11">
        <f t="shared" si="2"/>
        <v>5</v>
      </c>
      <c r="K66" s="17">
        <f t="shared" si="3"/>
        <v>1.0</v>
      </c>
      <c r="L66" s="18">
        <f t="shared" si="4"/>
        <v>1.0</v>
      </c>
      <c r="M66" s="11" t="str">
        <f>IF('Data · Indices'!C66="","",IF('Data · Indices'!C66="Low",1,IF('Data · Indices'!C66="Medium",2,IF('Data · Indices'!C66="High",3,NA()))))</f>
        <v/>
      </c>
      <c r="N66" s="11" t="str">
        <f>IF('Data · Indices'!D66="","",IF('Data · Indices'!D66="Low",1,IF('Data · Indices'!D66="Medium",2,IF('Data · Indices'!D66="High",3,NA()))))</f>
        <v/>
      </c>
      <c r="O66" s="11" t="str">
        <f>IF('Data · Indices'!E66="","",IF('Data · Indices'!E66="Low",1,IF('Data · Indices'!E66="Medium",2,IF('Data · Indices'!E66="High",3,NA()))))</f>
        <v/>
      </c>
      <c r="P66" s="11" t="str">
        <f>IF('Data · Indices'!F66="","",IF('Data · Indices'!F66="Low",1,IF('Data · Indices'!F66="Medium",2,IF('Data · Indices'!F66="High",3,NA()))))</f>
        <v/>
      </c>
      <c r="Q66" s="11" t="str">
        <f>IF('Data · Indices'!G66="","",IF('Data · Indices'!G66="Low",1,IF('Data · Indices'!G66="Medium",2,IF('Data · Indices'!G66="High",3,NA()))))</f>
        <v/>
      </c>
      <c r="R66" s="11">
        <f t="shared" si="5"/>
        <v>100</v>
      </c>
      <c r="S66" s="15" t="s">
        <v>324</v>
      </c>
      <c r="T66" s="30"/>
      <c r="U66" s="36"/>
    </row>
    <row r="67" spans="1:21" x14ac:dyDescent="0.2">
      <c r="A67" s="19" t="s">
        <v>325</v>
      </c>
      <c r="B67" s="19" t="s">
        <v>326</v>
      </c>
      <c r="C67" s="37" t="s">
        <v>327</v>
      </c>
      <c r="D67" s="20" t="str">
        <f t="shared" si="0"/>
        <v>High Risk</v>
      </c>
      <c r="E67" s="38" t="str">
        <f>IF(SUM('Data · Lists'!C67:F67)&gt;0,"Blacklist: "&amp;TRIM(IF('Data · Lists'!C67=1,"FATF blacklist; ","")&amp;IF('Data · Lists'!D67=1,"UN sanctions; ","")&amp;IF('Data · Lists'!E67=1,"home-jurisdiction sanctions; ","")&amp;IF('Data · Lists'!F67=1,"internal blacklist","")),IF(SUM('Data · Lists'!G67:L67)&gt;0,"Auto-High: "&amp;TRIM(IF('Data · Lists'!G67=1,"FATF greylist; ","")&amp;IF('Data · Lists'!H67=1,"EU high-risk; ","")&amp;IF('Data · Lists'!I67=1,"EU sanctions; ","")&amp;IF('Data · Lists'!J67=1,"UK sanctions; ","")&amp;IF('Data · Lists'!K67=1,"OFAC; ","")&amp;IF('Data · Lists'!L67=1,"Canada sanctions","")),IF(J67=0,"No index data: Manual Review",IF(K67&lt;cov_min,"Coverage below minimum: Manual Review","Index-based"&amp;IF(J67=1," (single indicator, raised one level)","")&amp;IF('Data · Lists'!M67=1," + offshore floor","")))))</f>
        <v>Index-based</v>
      </c>
      <c r="F67" s="38" t="str">
        <f t="shared" si="1"/>
        <v>EDD, enhanced ongoing monitoring, management approval to onboard or continue.</v>
      </c>
      <c r="G67" s="21"/>
      <c r="H67" s="39"/>
      <c r="I67" s="21" t="str">
        <f>IF(SUM('Data · Lists'!C67:F67)&gt;0,"Blacklist",IF(SUM('Data · Lists'!G67:L67)&gt;0,"High Risk",IF(J67=0,"Manual Review",IF(K67&lt;cov_min,"Manual Review",INDEX(Cfg_Ratings,MIN(3,MAX(IF('Data · Lists'!M67=1,off_floor,1),IF(J67=1,IF(L67&lt;band_L,1,IF(L67&lt;band_M,2,3))+1,IF(L67&lt;band_L,1,IF(L67&lt;band_M,2,3))))))))))</f>
        <v>High Risk</v>
      </c>
      <c r="J67" s="21">
        <f t="shared" si="2"/>
        <v>4</v>
      </c>
      <c r="K67" s="22">
        <f t="shared" si="3"/>
        <v>0.8</v>
      </c>
      <c r="L67" s="23">
        <f t="shared" si="4"/>
        <v>2.625</v>
      </c>
      <c r="M67" s="21" t="str">
        <f>IF('Data · Indices'!C67="","",IF('Data · Indices'!C67="Low",1,IF('Data · Indices'!C67="Medium",2,IF('Data · Indices'!C67="High",3,NA()))))</f>
        <v/>
      </c>
      <c r="N67" s="21" t="str">
        <f>IF('Data · Indices'!D67="","",IF('Data · Indices'!D67="Low",1,IF('Data · Indices'!D67="Medium",2,IF('Data · Indices'!D67="High",3,NA()))))</f>
        <v/>
      </c>
      <c r="O67" s="21" t="str">
        <f>IF('Data · Indices'!E67="","",IF('Data · Indices'!E67="Low",1,IF('Data · Indices'!E67="Medium",2,IF('Data · Indices'!E67="High",3,NA()))))</f>
        <v/>
      </c>
      <c r="P67" s="21" t="str">
        <f>IF('Data · Indices'!F67="","",IF('Data · Indices'!F67="Low",1,IF('Data · Indices'!F67="Medium",2,IF('Data · Indices'!F67="High",3,NA()))))</f>
        <v/>
      </c>
      <c r="Q67" s="21" t="str">
        <f>IF('Data · Indices'!G67="","",IF('Data · Indices'!G67="Low",1,IF('Data · Indices'!G67="Medium",2,IF('Data · Indices'!G67="High",3,NA()))))</f>
        <v/>
      </c>
      <c r="R67" s="21">
        <f t="shared" si="5"/>
        <v>80</v>
      </c>
      <c r="S67" s="19" t="s">
        <v>328</v>
      </c>
      <c r="T67" s="38"/>
      <c r="U67" s="39"/>
    </row>
    <row r="68" spans="1:21" x14ac:dyDescent="0.2">
      <c r="A68" s="15" t="s">
        <v>329</v>
      </c>
      <c r="B68" s="15" t="s">
        <v>330</v>
      </c>
      <c r="C68" s="35" t="s">
        <v>331</v>
      </c>
      <c r="D68" s="16" t="str">
        <f t="shared" si="0"/>
        <v>Medium Risk</v>
      </c>
      <c r="E68" s="30" t="str">
        <f>IF(SUM('Data · Lists'!C68:F68)&gt;0,"Blacklist: "&amp;TRIM(IF('Data · Lists'!C68=1,"FATF blacklist; ","")&amp;IF('Data · Lists'!D68=1,"UN sanctions; ","")&amp;IF('Data · Lists'!E68=1,"home-jurisdiction sanctions; ","")&amp;IF('Data · Lists'!F68=1,"internal blacklist","")),IF(SUM('Data · Lists'!G68:L68)&gt;0,"Auto-High: "&amp;TRIM(IF('Data · Lists'!G68=1,"FATF greylist; ","")&amp;IF('Data · Lists'!H68=1,"EU high-risk; ","")&amp;IF('Data · Lists'!I68=1,"EU sanctions; ","")&amp;IF('Data · Lists'!J68=1,"UK sanctions; ","")&amp;IF('Data · Lists'!K68=1,"OFAC; ","")&amp;IF('Data · Lists'!L68=1,"Canada sanctions","")),IF(J68=0,"No index data: Manual Review",IF(K68&lt;cov_min,"Coverage below minimum: Manual Review","Index-based"&amp;IF(J68=1," (single indicator, raised one level)","")&amp;IF('Data · Lists'!M68=1," + offshore floor","")))))</f>
        <v>Index-based + offshore floor</v>
      </c>
      <c r="F68" s="30" t="str">
        <f t="shared" si="1"/>
        <v>Standard CDD with awareness of contextual factors.</v>
      </c>
      <c r="G68" s="11"/>
      <c r="H68" s="36"/>
      <c r="I68" s="11" t="str">
        <f>IF(SUM('Data · Lists'!C68:F68)&gt;0,"Blacklist",IF(SUM('Data · Lists'!G68:L68)&gt;0,"High Risk",IF(J68=0,"Manual Review",IF(K68&lt;cov_min,"Manual Review",INDEX(Cfg_Ratings,MIN(3,MAX(IF('Data · Lists'!M68=1,off_floor,1),IF(J68=1,IF(L68&lt;band_L,1,IF(L68&lt;band_M,2,3))+1,IF(L68&lt;band_L,1,IF(L68&lt;band_M,2,3))))))))))</f>
        <v>Medium Risk</v>
      </c>
      <c r="J68" s="11">
        <f t="shared" si="2"/>
        <v>4</v>
      </c>
      <c r="K68" s="17">
        <f t="shared" si="3"/>
        <v>0.85</v>
      </c>
      <c r="L68" s="18">
        <f t="shared" si="4"/>
        <v>1.4705882352941178</v>
      </c>
      <c r="M68" s="11" t="str">
        <f>IF('Data · Indices'!C68="","",IF('Data · Indices'!C68="Low",1,IF('Data · Indices'!C68="Medium",2,IF('Data · Indices'!C68="High",3,NA()))))</f>
        <v/>
      </c>
      <c r="N68" s="11" t="str">
        <f>IF('Data · Indices'!D68="","",IF('Data · Indices'!D68="Low",1,IF('Data · Indices'!D68="Medium",2,IF('Data · Indices'!D68="High",3,NA()))))</f>
        <v/>
      </c>
      <c r="O68" s="11" t="str">
        <f>IF('Data · Indices'!E68="","",IF('Data · Indices'!E68="Low",1,IF('Data · Indices'!E68="Medium",2,IF('Data · Indices'!E68="High",3,NA()))))</f>
        <v/>
      </c>
      <c r="P68" s="11" t="str">
        <f>IF('Data · Indices'!F68="","",IF('Data · Indices'!F68="Low",1,IF('Data · Indices'!F68="Medium",2,IF('Data · Indices'!F68="High",3,NA()))))</f>
        <v/>
      </c>
      <c r="Q68" s="11" t="str">
        <f>IF('Data · Indices'!G68="","",IF('Data · Indices'!G68="Low",1,IF('Data · Indices'!G68="Medium",2,IF('Data · Indices'!G68="High",3,NA()))))</f>
        <v/>
      </c>
      <c r="R68" s="11">
        <f t="shared" si="5"/>
        <v>85</v>
      </c>
      <c r="S68" s="15" t="s">
        <v>332</v>
      </c>
      <c r="T68" s="30"/>
      <c r="U68" s="36"/>
    </row>
    <row r="69" spans="1:21" x14ac:dyDescent="0.2">
      <c r="A69" s="19" t="s">
        <v>333</v>
      </c>
      <c r="B69" s="19" t="s">
        <v>334</v>
      </c>
      <c r="C69" s="37" t="s">
        <v>335</v>
      </c>
      <c r="D69" s="20" t="str">
        <f t="shared" si="0"/>
        <v>Medium Risk</v>
      </c>
      <c r="E69" s="38" t="str">
        <f>IF(SUM('Data · Lists'!C69:F69)&gt;0,"Blacklist: "&amp;TRIM(IF('Data · Lists'!C69=1,"FATF blacklist; ","")&amp;IF('Data · Lists'!D69=1,"UN sanctions; ","")&amp;IF('Data · Lists'!E69=1,"home-jurisdiction sanctions; ","")&amp;IF('Data · Lists'!F69=1,"internal blacklist","")),IF(SUM('Data · Lists'!G69:L69)&gt;0,"Auto-High: "&amp;TRIM(IF('Data · Lists'!G69=1,"FATF greylist; ","")&amp;IF('Data · Lists'!H69=1,"EU high-risk; ","")&amp;IF('Data · Lists'!I69=1,"EU sanctions; ","")&amp;IF('Data · Lists'!J69=1,"UK sanctions; ","")&amp;IF('Data · Lists'!K69=1,"OFAC; ","")&amp;IF('Data · Lists'!L69=1,"Canada sanctions","")),IF(J69=0,"No index data: Manual Review",IF(K69&lt;cov_min,"Coverage below minimum: Manual Review","Index-based"&amp;IF(J69=1," (single indicator, raised one level)","")&amp;IF('Data · Lists'!M69=1," + offshore floor","")))))</f>
        <v>Index-based</v>
      </c>
      <c r="F69" s="38" t="str">
        <f t="shared" si="1"/>
        <v>Standard CDD with awareness of contextual factors.</v>
      </c>
      <c r="G69" s="21"/>
      <c r="H69" s="39"/>
      <c r="I69" s="21" t="str">
        <f>IF(SUM('Data · Lists'!C69:F69)&gt;0,"Blacklist",IF(SUM('Data · Lists'!G69:L69)&gt;0,"High Risk",IF(J69=0,"Manual Review",IF(K69&lt;cov_min,"Manual Review",INDEX(Cfg_Ratings,MIN(3,MAX(IF('Data · Lists'!M69=1,off_floor,1),IF(J69=1,IF(L69&lt;band_L,1,IF(L69&lt;band_M,2,3))+1,IF(L69&lt;band_L,1,IF(L69&lt;band_M,2,3))))))))))</f>
        <v>Medium Risk</v>
      </c>
      <c r="J69" s="21">
        <f t="shared" si="2"/>
        <v>5</v>
      </c>
      <c r="K69" s="22">
        <f t="shared" si="3"/>
        <v>1.0</v>
      </c>
      <c r="L69" s="23">
        <f t="shared" si="4"/>
        <v>2.0</v>
      </c>
      <c r="M69" s="21" t="str">
        <f>IF('Data · Indices'!C69="","",IF('Data · Indices'!C69="Low",1,IF('Data · Indices'!C69="Medium",2,IF('Data · Indices'!C69="High",3,NA()))))</f>
        <v/>
      </c>
      <c r="N69" s="21" t="str">
        <f>IF('Data · Indices'!D69="","",IF('Data · Indices'!D69="Low",1,IF('Data · Indices'!D69="Medium",2,IF('Data · Indices'!D69="High",3,NA()))))</f>
        <v/>
      </c>
      <c r="O69" s="21" t="str">
        <f>IF('Data · Indices'!E69="","",IF('Data · Indices'!E69="Low",1,IF('Data · Indices'!E69="Medium",2,IF('Data · Indices'!E69="High",3,NA()))))</f>
        <v/>
      </c>
      <c r="P69" s="21" t="str">
        <f>IF('Data · Indices'!F69="","",IF('Data · Indices'!F69="Low",1,IF('Data · Indices'!F69="Medium",2,IF('Data · Indices'!F69="High",3,NA()))))</f>
        <v/>
      </c>
      <c r="Q69" s="21" t="str">
        <f>IF('Data · Indices'!G69="","",IF('Data · Indices'!G69="Low",1,IF('Data · Indices'!G69="Medium",2,IF('Data · Indices'!G69="High",3,NA()))))</f>
        <v/>
      </c>
      <c r="R69" s="21">
        <f t="shared" si="5"/>
        <v>100</v>
      </c>
      <c r="S69" s="19" t="s">
        <v>336</v>
      </c>
      <c r="T69" s="38"/>
      <c r="U69" s="39"/>
    </row>
    <row r="70" spans="1:21" x14ac:dyDescent="0.2">
      <c r="A70" s="15" t="s">
        <v>337</v>
      </c>
      <c r="B70" s="15" t="s">
        <v>338</v>
      </c>
      <c r="C70" s="35" t="s">
        <v>339</v>
      </c>
      <c r="D70" s="16" t="str">
        <f t="shared" ref="D70:D133" si="6">IF(G70="",I70,G70)</f>
        <v>Medium Risk</v>
      </c>
      <c r="E70" s="30" t="str">
        <f>IF(SUM('Data · Lists'!C70:F70)&gt;0,"Blacklist: "&amp;TRIM(IF('Data · Lists'!C70=1,"FATF blacklist; ","")&amp;IF('Data · Lists'!D70=1,"UN sanctions; ","")&amp;IF('Data · Lists'!E70=1,"home-jurisdiction sanctions; ","")&amp;IF('Data · Lists'!F70=1,"internal blacklist","")),IF(SUM('Data · Lists'!G70:L70)&gt;0,"Auto-High: "&amp;TRIM(IF('Data · Lists'!G70=1,"FATF greylist; ","")&amp;IF('Data · Lists'!H70=1,"EU high-risk; ","")&amp;IF('Data · Lists'!I70=1,"EU sanctions; ","")&amp;IF('Data · Lists'!J70=1,"UK sanctions; ","")&amp;IF('Data · Lists'!K70=1,"OFAC; ","")&amp;IF('Data · Lists'!L70=1,"Canada sanctions","")),IF(J70=0,"No index data: Manual Review",IF(K70&lt;cov_min,"Coverage below minimum: Manual Review","Index-based"&amp;IF(J70=1," (single indicator, raised one level)","")&amp;IF('Data · Lists'!M70=1," + offshore floor","")))))</f>
        <v>Index-based</v>
      </c>
      <c r="F70" s="30" t="str">
        <f t="shared" ref="F70:F133" si="7">IFERROR(INDEX(Cfg_Measures,MATCH(D70,Cfg_RateList,0)),"")</f>
        <v>Standard CDD with awareness of contextual factors.</v>
      </c>
      <c r="G70" s="11"/>
      <c r="H70" s="36"/>
      <c r="I70" s="11" t="str">
        <f>IF(SUM('Data · Lists'!C70:F70)&gt;0,"Blacklist",IF(SUM('Data · Lists'!G70:L70)&gt;0,"High Risk",IF(J70=0,"Manual Review",IF(K70&lt;cov_min,"Manual Review",INDEX(Cfg_Ratings,MIN(3,MAX(IF('Data · Lists'!M70=1,off_floor,1),IF(J70=1,IF(L70&lt;band_L,1,IF(L70&lt;band_M,2,3))+1,IF(L70&lt;band_L,1,IF(L70&lt;band_M,2,3))))))))))</f>
        <v>Medium Risk</v>
      </c>
      <c r="J70" s="11">
        <f t="shared" ref="J70:J133" si="8">COUNT(M70:Q70)</f>
        <v>5</v>
      </c>
      <c r="K70" s="17">
        <f t="shared" ref="K70:K133" si="9">IF(w_Total=0,0,R70/w_Total)</f>
        <v>1.0</v>
      </c>
      <c r="L70" s="18">
        <f t="shared" ref="L70:L133" si="10">IF(R70=0,"",(IF(M70="",0,M70*w_Basel)+IF(N70="",0,N70*w_FSI)+IF(O70="",0,O70*w_CPI)+IF(P70="",0,P70*w_GTI)+IF(Q70="",0,Q70*w_WGI))/R70)</f>
        <v>2.05</v>
      </c>
      <c r="M70" s="11" t="str">
        <f>IF('Data · Indices'!C70="","",IF('Data · Indices'!C70="Low",1,IF('Data · Indices'!C70="Medium",2,IF('Data · Indices'!C70="High",3,NA()))))</f>
        <v/>
      </c>
      <c r="N70" s="11" t="str">
        <f>IF('Data · Indices'!D70="","",IF('Data · Indices'!D70="Low",1,IF('Data · Indices'!D70="Medium",2,IF('Data · Indices'!D70="High",3,NA()))))</f>
        <v/>
      </c>
      <c r="O70" s="11" t="str">
        <f>IF('Data · Indices'!E70="","",IF('Data · Indices'!E70="Low",1,IF('Data · Indices'!E70="Medium",2,IF('Data · Indices'!E70="High",3,NA()))))</f>
        <v/>
      </c>
      <c r="P70" s="11" t="str">
        <f>IF('Data · Indices'!F70="","",IF('Data · Indices'!F70="Low",1,IF('Data · Indices'!F70="Medium",2,IF('Data · Indices'!F70="High",3,NA()))))</f>
        <v/>
      </c>
      <c r="Q70" s="11" t="str">
        <f>IF('Data · Indices'!G70="","",IF('Data · Indices'!G70="Low",1,IF('Data · Indices'!G70="Medium",2,IF('Data · Indices'!G70="High",3,NA()))))</f>
        <v/>
      </c>
      <c r="R70" s="11">
        <f t="shared" ref="R70:R133" si="11">IF(M70="",0,w_Basel)+IF(N70="",0,w_FSI)+IF(O70="",0,w_CPI)+IF(P70="",0,w_GTI)+IF(Q70="",0,w_WGI)</f>
        <v>100</v>
      </c>
      <c r="S70" s="15" t="s">
        <v>340</v>
      </c>
      <c r="T70" s="30"/>
      <c r="U70" s="36"/>
    </row>
    <row r="71" spans="1:21" x14ac:dyDescent="0.2">
      <c r="A71" s="19" t="s">
        <v>341</v>
      </c>
      <c r="B71" s="19" t="s">
        <v>342</v>
      </c>
      <c r="C71" s="37" t="s">
        <v>343</v>
      </c>
      <c r="D71" s="20" t="str">
        <f t="shared" si="6"/>
        <v>Medium Risk</v>
      </c>
      <c r="E71" s="38" t="str">
        <f>IF(SUM('Data · Lists'!C71:F71)&gt;0,"Blacklist: "&amp;TRIM(IF('Data · Lists'!C71=1,"FATF blacklist; ","")&amp;IF('Data · Lists'!D71=1,"UN sanctions; ","")&amp;IF('Data · Lists'!E71=1,"home-jurisdiction sanctions; ","")&amp;IF('Data · Lists'!F71=1,"internal blacklist","")),IF(SUM('Data · Lists'!G71:L71)&gt;0,"Auto-High: "&amp;TRIM(IF('Data · Lists'!G71=1,"FATF greylist; ","")&amp;IF('Data · Lists'!H71=1,"EU high-risk; ","")&amp;IF('Data · Lists'!I71=1,"EU sanctions; ","")&amp;IF('Data · Lists'!J71=1,"UK sanctions; ","")&amp;IF('Data · Lists'!K71=1,"OFAC; ","")&amp;IF('Data · Lists'!L71=1,"Canada sanctions","")),IF(J71=0,"No index data: Manual Review",IF(K71&lt;cov_min,"Coverage below minimum: Manual Review","Index-based"&amp;IF(J71=1," (single indicator, raised one level)","")&amp;IF('Data · Lists'!M71=1," + offshore floor","")))))</f>
        <v>Index-based</v>
      </c>
      <c r="F71" s="38" t="str">
        <f t="shared" si="7"/>
        <v>Standard CDD with awareness of contextual factors.</v>
      </c>
      <c r="G71" s="21"/>
      <c r="H71" s="39"/>
      <c r="I71" s="21" t="str">
        <f>IF(SUM('Data · Lists'!C71:F71)&gt;0,"Blacklist",IF(SUM('Data · Lists'!G71:L71)&gt;0,"High Risk",IF(J71=0,"Manual Review",IF(K71&lt;cov_min,"Manual Review",INDEX(Cfg_Ratings,MIN(3,MAX(IF('Data · Lists'!M71=1,off_floor,1),IF(J71=1,IF(L71&lt;band_L,1,IF(L71&lt;band_M,2,3))+1,IF(L71&lt;band_L,1,IF(L71&lt;band_M,2,3))))))))))</f>
        <v>Medium Risk</v>
      </c>
      <c r="J71" s="21">
        <f t="shared" si="8"/>
        <v>5</v>
      </c>
      <c r="K71" s="22">
        <f t="shared" si="9"/>
        <v>1.0</v>
      </c>
      <c r="L71" s="23">
        <f t="shared" si="10"/>
        <v>2.25</v>
      </c>
      <c r="M71" s="21" t="str">
        <f>IF('Data · Indices'!C71="","",IF('Data · Indices'!C71="Low",1,IF('Data · Indices'!C71="Medium",2,IF('Data · Indices'!C71="High",3,NA()))))</f>
        <v/>
      </c>
      <c r="N71" s="21" t="str">
        <f>IF('Data · Indices'!D71="","",IF('Data · Indices'!D71="Low",1,IF('Data · Indices'!D71="Medium",2,IF('Data · Indices'!D71="High",3,NA()))))</f>
        <v/>
      </c>
      <c r="O71" s="21" t="str">
        <f>IF('Data · Indices'!E71="","",IF('Data · Indices'!E71="Low",1,IF('Data · Indices'!E71="Medium",2,IF('Data · Indices'!E71="High",3,NA()))))</f>
        <v/>
      </c>
      <c r="P71" s="21" t="str">
        <f>IF('Data · Indices'!F71="","",IF('Data · Indices'!F71="Low",1,IF('Data · Indices'!F71="Medium",2,IF('Data · Indices'!F71="High",3,NA()))))</f>
        <v/>
      </c>
      <c r="Q71" s="21" t="str">
        <f>IF('Data · Indices'!G71="","",IF('Data · Indices'!G71="Low",1,IF('Data · Indices'!G71="Medium",2,IF('Data · Indices'!G71="High",3,NA()))))</f>
        <v/>
      </c>
      <c r="R71" s="21">
        <f t="shared" si="11"/>
        <v>100</v>
      </c>
      <c r="S71" s="19" t="s">
        <v>344</v>
      </c>
      <c r="T71" s="38"/>
      <c r="U71" s="39"/>
    </row>
    <row r="72" spans="1:21" x14ac:dyDescent="0.2">
      <c r="A72" s="15" t="s">
        <v>345</v>
      </c>
      <c r="B72" s="15" t="s">
        <v>346</v>
      </c>
      <c r="C72" s="35" t="s">
        <v>347</v>
      </c>
      <c r="D72" s="16" t="str">
        <f t="shared" si="6"/>
        <v>Medium Risk</v>
      </c>
      <c r="E72" s="30" t="str">
        <f>IF(SUM('Data · Lists'!C72:F72)&gt;0,"Blacklist: "&amp;TRIM(IF('Data · Lists'!C72=1,"FATF blacklist; ","")&amp;IF('Data · Lists'!D72=1,"UN sanctions; ","")&amp;IF('Data · Lists'!E72=1,"home-jurisdiction sanctions; ","")&amp;IF('Data · Lists'!F72=1,"internal blacklist","")),IF(SUM('Data · Lists'!G72:L72)&gt;0,"Auto-High: "&amp;TRIM(IF('Data · Lists'!G72=1,"FATF greylist; ","")&amp;IF('Data · Lists'!H72=1,"EU high-risk; ","")&amp;IF('Data · Lists'!I72=1,"EU sanctions; ","")&amp;IF('Data · Lists'!J72=1,"UK sanctions; ","")&amp;IF('Data · Lists'!K72=1,"OFAC; ","")&amp;IF('Data · Lists'!L72=1,"Canada sanctions","")),IF(J72=0,"No index data: Manual Review",IF(K72&lt;cov_min,"Coverage below minimum: Manual Review","Index-based"&amp;IF(J72=1," (single indicator, raised one level)","")&amp;IF('Data · Lists'!M72=1," + offshore floor","")))))</f>
        <v>Index-based</v>
      </c>
      <c r="F72" s="30" t="str">
        <f t="shared" si="7"/>
        <v>Standard CDD with awareness of contextual factors.</v>
      </c>
      <c r="G72" s="11"/>
      <c r="H72" s="36"/>
      <c r="I72" s="11" t="str">
        <f>IF(SUM('Data · Lists'!C72:F72)&gt;0,"Blacklist",IF(SUM('Data · Lists'!G72:L72)&gt;0,"High Risk",IF(J72=0,"Manual Review",IF(K72&lt;cov_min,"Manual Review",INDEX(Cfg_Ratings,MIN(3,MAX(IF('Data · Lists'!M72=1,off_floor,1),IF(J72=1,IF(L72&lt;band_L,1,IF(L72&lt;band_M,2,3))+1,IF(L72&lt;band_L,1,IF(L72&lt;band_M,2,3))))))))))</f>
        <v>Medium Risk</v>
      </c>
      <c r="J72" s="11">
        <f t="shared" si="8"/>
        <v>5</v>
      </c>
      <c r="K72" s="17">
        <f t="shared" si="9"/>
        <v>1.0</v>
      </c>
      <c r="L72" s="18">
        <f t="shared" si="10"/>
        <v>2.0</v>
      </c>
      <c r="M72" s="11" t="str">
        <f>IF('Data · Indices'!C72="","",IF('Data · Indices'!C72="Low",1,IF('Data · Indices'!C72="Medium",2,IF('Data · Indices'!C72="High",3,NA()))))</f>
        <v/>
      </c>
      <c r="N72" s="11" t="str">
        <f>IF('Data · Indices'!D72="","",IF('Data · Indices'!D72="Low",1,IF('Data · Indices'!D72="Medium",2,IF('Data · Indices'!D72="High",3,NA()))))</f>
        <v/>
      </c>
      <c r="O72" s="11" t="str">
        <f>IF('Data · Indices'!E72="","",IF('Data · Indices'!E72="Low",1,IF('Data · Indices'!E72="Medium",2,IF('Data · Indices'!E72="High",3,NA()))))</f>
        <v/>
      </c>
      <c r="P72" s="11" t="str">
        <f>IF('Data · Indices'!F72="","",IF('Data · Indices'!F72="Low",1,IF('Data · Indices'!F72="Medium",2,IF('Data · Indices'!F72="High",3,NA()))))</f>
        <v/>
      </c>
      <c r="Q72" s="11" t="str">
        <f>IF('Data · Indices'!G72="","",IF('Data · Indices'!G72="Low",1,IF('Data · Indices'!G72="Medium",2,IF('Data · Indices'!G72="High",3,NA()))))</f>
        <v/>
      </c>
      <c r="R72" s="11">
        <f t="shared" si="11"/>
        <v>100</v>
      </c>
      <c r="S72" s="15" t="s">
        <v>348</v>
      </c>
      <c r="T72" s="30"/>
      <c r="U72" s="36"/>
    </row>
    <row r="73" spans="1:21" x14ac:dyDescent="0.2">
      <c r="A73" s="19" t="s">
        <v>349</v>
      </c>
      <c r="B73" s="19" t="s">
        <v>350</v>
      </c>
      <c r="C73" s="37" t="s">
        <v>351</v>
      </c>
      <c r="D73" s="20" t="str">
        <f t="shared" si="6"/>
        <v>High Risk</v>
      </c>
      <c r="E73" s="38" t="str">
        <f>IF(SUM('Data · Lists'!C73:F73)&gt;0,"Blacklist: "&amp;TRIM(IF('Data · Lists'!C73=1,"FATF blacklist; ","")&amp;IF('Data · Lists'!D73=1,"UN sanctions; ","")&amp;IF('Data · Lists'!E73=1,"home-jurisdiction sanctions; ","")&amp;IF('Data · Lists'!F73=1,"internal blacklist","")),IF(SUM('Data · Lists'!G73:L73)&gt;0,"Auto-High: "&amp;TRIM(IF('Data · Lists'!G73=1,"FATF greylist; ","")&amp;IF('Data · Lists'!H73=1,"EU high-risk; ","")&amp;IF('Data · Lists'!I73=1,"EU sanctions; ","")&amp;IF('Data · Lists'!J73=1,"UK sanctions; ","")&amp;IF('Data · Lists'!K73=1,"OFAC; ","")&amp;IF('Data · Lists'!L73=1,"Canada sanctions","")),IF(J73=0,"No index data: Manual Review",IF(K73&lt;cov_min,"Coverage below minimum: Manual Review","Index-based"&amp;IF(J73=1," (single indicator, raised one level)","")&amp;IF('Data · Lists'!M73=1," + offshore floor","")))))</f>
        <v>Index-based</v>
      </c>
      <c r="F73" s="38" t="str">
        <f t="shared" si="7"/>
        <v>EDD, enhanced ongoing monitoring, management approval to onboard or continue.</v>
      </c>
      <c r="G73" s="21"/>
      <c r="H73" s="39"/>
      <c r="I73" s="21" t="str">
        <f>IF(SUM('Data · Lists'!C73:F73)&gt;0,"Blacklist",IF(SUM('Data · Lists'!G73:L73)&gt;0,"High Risk",IF(J73=0,"Manual Review",IF(K73&lt;cov_min,"Manual Review",INDEX(Cfg_Ratings,MIN(3,MAX(IF('Data · Lists'!M73=1,off_floor,1),IF(J73=1,IF(L73&lt;band_L,1,IF(L73&lt;band_M,2,3))+1,IF(L73&lt;band_L,1,IF(L73&lt;band_M,2,3))))))))))</f>
        <v>High Risk</v>
      </c>
      <c r="J73" s="21">
        <f t="shared" si="8"/>
        <v>4</v>
      </c>
      <c r="K73" s="22">
        <f t="shared" si="9"/>
        <v>0.8</v>
      </c>
      <c r="L73" s="23">
        <f t="shared" si="10"/>
        <v>2.5</v>
      </c>
      <c r="M73" s="21" t="str">
        <f>IF('Data · Indices'!C73="","",IF('Data · Indices'!C73="Low",1,IF('Data · Indices'!C73="Medium",2,IF('Data · Indices'!C73="High",3,NA()))))</f>
        <v/>
      </c>
      <c r="N73" s="21" t="str">
        <f>IF('Data · Indices'!D73="","",IF('Data · Indices'!D73="Low",1,IF('Data · Indices'!D73="Medium",2,IF('Data · Indices'!D73="High",3,NA()))))</f>
        <v/>
      </c>
      <c r="O73" s="21" t="str">
        <f>IF('Data · Indices'!E73="","",IF('Data · Indices'!E73="Low",1,IF('Data · Indices'!E73="Medium",2,IF('Data · Indices'!E73="High",3,NA()))))</f>
        <v/>
      </c>
      <c r="P73" s="21" t="str">
        <f>IF('Data · Indices'!F73="","",IF('Data · Indices'!F73="Low",1,IF('Data · Indices'!F73="Medium",2,IF('Data · Indices'!F73="High",3,NA()))))</f>
        <v/>
      </c>
      <c r="Q73" s="21" t="str">
        <f>IF('Data · Indices'!G73="","",IF('Data · Indices'!G73="Low",1,IF('Data · Indices'!G73="Medium",2,IF('Data · Indices'!G73="High",3,NA()))))</f>
        <v/>
      </c>
      <c r="R73" s="21">
        <f t="shared" si="11"/>
        <v>80</v>
      </c>
      <c r="S73" s="19" t="s">
        <v>352</v>
      </c>
      <c r="T73" s="38"/>
      <c r="U73" s="39"/>
    </row>
    <row r="74" spans="1:21" x14ac:dyDescent="0.2">
      <c r="A74" s="15" t="s">
        <v>353</v>
      </c>
      <c r="B74" s="15" t="s">
        <v>354</v>
      </c>
      <c r="C74" s="35" t="s">
        <v>355</v>
      </c>
      <c r="D74" s="16" t="str">
        <f t="shared" si="6"/>
        <v>High Risk</v>
      </c>
      <c r="E74" s="30" t="str">
        <f>IF(SUM('Data · Lists'!C74:F74)&gt;0,"Blacklist: "&amp;TRIM(IF('Data · Lists'!C74=1,"FATF blacklist; ","")&amp;IF('Data · Lists'!D74=1,"UN sanctions; ","")&amp;IF('Data · Lists'!E74=1,"home-jurisdiction sanctions; ","")&amp;IF('Data · Lists'!F74=1,"internal blacklist","")),IF(SUM('Data · Lists'!G74:L74)&gt;0,"Auto-High: "&amp;TRIM(IF('Data · Lists'!G74=1,"FATF greylist; ","")&amp;IF('Data · Lists'!H74=1,"EU high-risk; ","")&amp;IF('Data · Lists'!I74=1,"EU sanctions; ","")&amp;IF('Data · Lists'!J74=1,"UK sanctions; ","")&amp;IF('Data · Lists'!K74=1,"OFAC; ","")&amp;IF('Data · Lists'!L74=1,"Canada sanctions","")),IF(J74=0,"No index data: Manual Review",IF(K74&lt;cov_min,"Coverage below minimum: Manual Review","Index-based"&amp;IF(J74=1," (single indicator, raised one level)","")&amp;IF('Data · Lists'!M74=1," + offshore floor","")))))</f>
        <v>Coverage below minimum: Manual Review</v>
      </c>
      <c r="F74" s="30" t="str">
        <f t="shared" si="7"/>
        <v>EDD, enhanced ongoing monitoring, management approval to onboard or continue.</v>
      </c>
      <c r="G74" s="11" t="inlineStr">
        <is>
          <t xml:space="preserve">High Risk</t>
        </is>
      </c>
      <c r="H74" s="36" t="inlineStr">
        <is>
          <t xml:space="preserve">Northhold default rule R5: closed economy, no FATF-style evaluation, CPI high.</t>
        </is>
      </c>
      <c r="I74" s="11" t="str">
        <f>IF(SUM('Data · Lists'!C74:F74)&gt;0,"Blacklist",IF(SUM('Data · Lists'!G74:L74)&gt;0,"High Risk",IF(J74=0,"Manual Review",IF(K74&lt;cov_min,"Manual Review",INDEX(Cfg_Ratings,MIN(3,MAX(IF('Data · Lists'!M74=1,off_floor,1),IF(J74=1,IF(L74&lt;band_L,1,IF(L74&lt;band_M,2,3))+1,IF(L74&lt;band_L,1,IF(L74&lt;band_M,2,3))))))))))</f>
        <v>Manual Review</v>
      </c>
      <c r="J74" s="11">
        <f t="shared" si="8"/>
        <v>3</v>
      </c>
      <c r="K74" s="17">
        <f t="shared" si="9"/>
        <v>0.4</v>
      </c>
      <c r="L74" s="18">
        <f t="shared" si="10"/>
        <v>2.25</v>
      </c>
      <c r="M74" s="11" t="str">
        <f>IF('Data · Indices'!C74="","",IF('Data · Indices'!C74="Low",1,IF('Data · Indices'!C74="Medium",2,IF('Data · Indices'!C74="High",3,NA()))))</f>
        <v/>
      </c>
      <c r="N74" s="11" t="str">
        <f>IF('Data · Indices'!D74="","",IF('Data · Indices'!D74="Low",1,IF('Data · Indices'!D74="Medium",2,IF('Data · Indices'!D74="High",3,NA()))))</f>
        <v/>
      </c>
      <c r="O74" s="11" t="str">
        <f>IF('Data · Indices'!E74="","",IF('Data · Indices'!E74="Low",1,IF('Data · Indices'!E74="Medium",2,IF('Data · Indices'!E74="High",3,NA()))))</f>
        <v/>
      </c>
      <c r="P74" s="11" t="str">
        <f>IF('Data · Indices'!F74="","",IF('Data · Indices'!F74="Low",1,IF('Data · Indices'!F74="Medium",2,IF('Data · Indices'!F74="High",3,NA()))))</f>
        <v/>
      </c>
      <c r="Q74" s="11" t="str">
        <f>IF('Data · Indices'!G74="","",IF('Data · Indices'!G74="Low",1,IF('Data · Indices'!G74="Medium",2,IF('Data · Indices'!G74="High",3,NA()))))</f>
        <v/>
      </c>
      <c r="R74" s="11">
        <f t="shared" si="11"/>
        <v>40</v>
      </c>
      <c r="S74" s="15" t="s">
        <v>356</v>
      </c>
      <c r="T74" s="30"/>
      <c r="U74" s="36"/>
    </row>
    <row r="75" spans="1:21" x14ac:dyDescent="0.2">
      <c r="A75" s="19" t="s">
        <v>357</v>
      </c>
      <c r="B75" s="19" t="s">
        <v>358</v>
      </c>
      <c r="C75" s="37" t="s">
        <v>359</v>
      </c>
      <c r="D75" s="20" t="str">
        <f t="shared" si="6"/>
        <v>Low Risk</v>
      </c>
      <c r="E75" s="38" t="str">
        <f>IF(SUM('Data · Lists'!C75:F75)&gt;0,"Blacklist: "&amp;TRIM(IF('Data · Lists'!C75=1,"FATF blacklist; ","")&amp;IF('Data · Lists'!D75=1,"UN sanctions; ","")&amp;IF('Data · Lists'!E75=1,"home-jurisdiction sanctions; ","")&amp;IF('Data · Lists'!F75=1,"internal blacklist","")),IF(SUM('Data · Lists'!G75:L75)&gt;0,"Auto-High: "&amp;TRIM(IF('Data · Lists'!G75=1,"FATF greylist; ","")&amp;IF('Data · Lists'!H75=1,"EU high-risk; ","")&amp;IF('Data · Lists'!I75=1,"EU sanctions; ","")&amp;IF('Data · Lists'!J75=1,"UK sanctions; ","")&amp;IF('Data · Lists'!K75=1,"OFAC; ","")&amp;IF('Data · Lists'!L75=1,"Canada sanctions","")),IF(J75=0,"No index data: Manual Review",IF(K75&lt;cov_min,"Coverage below minimum: Manual Review","Index-based"&amp;IF(J75=1," (single indicator, raised one level)","")&amp;IF('Data · Lists'!M75=1," + offshore floor","")))))</f>
        <v>Index-based</v>
      </c>
      <c r="F75" s="38" t="str">
        <f t="shared" si="7"/>
        <v>Simplified measures where permitted, subject to Compliance confirmation.</v>
      </c>
      <c r="G75" s="21"/>
      <c r="H75" s="39"/>
      <c r="I75" s="21" t="str">
        <f>IF(SUM('Data · Lists'!C75:F75)&gt;0,"Blacklist",IF(SUM('Data · Lists'!G75:L75)&gt;0,"High Risk",IF(J75=0,"Manual Review",IF(K75&lt;cov_min,"Manual Review",INDEX(Cfg_Ratings,MIN(3,MAX(IF('Data · Lists'!M75=1,off_floor,1),IF(J75=1,IF(L75&lt;band_L,1,IF(L75&lt;band_M,2,3))+1,IF(L75&lt;band_L,1,IF(L75&lt;band_M,2,3))))))))))</f>
        <v>Low Risk</v>
      </c>
      <c r="J75" s="21">
        <f t="shared" si="8"/>
        <v>5</v>
      </c>
      <c r="K75" s="22">
        <f t="shared" si="9"/>
        <v>1.0</v>
      </c>
      <c r="L75" s="23">
        <f t="shared" si="10"/>
        <v>1.0</v>
      </c>
      <c r="M75" s="21" t="str">
        <f>IF('Data · Indices'!C75="","",IF('Data · Indices'!C75="Low",1,IF('Data · Indices'!C75="Medium",2,IF('Data · Indices'!C75="High",3,NA()))))</f>
        <v/>
      </c>
      <c r="N75" s="21" t="str">
        <f>IF('Data · Indices'!D75="","",IF('Data · Indices'!D75="Low",1,IF('Data · Indices'!D75="Medium",2,IF('Data · Indices'!D75="High",3,NA()))))</f>
        <v/>
      </c>
      <c r="O75" s="21" t="str">
        <f>IF('Data · Indices'!E75="","",IF('Data · Indices'!E75="Low",1,IF('Data · Indices'!E75="Medium",2,IF('Data · Indices'!E75="High",3,NA()))))</f>
        <v/>
      </c>
      <c r="P75" s="21" t="str">
        <f>IF('Data · Indices'!F75="","",IF('Data · Indices'!F75="Low",1,IF('Data · Indices'!F75="Medium",2,IF('Data · Indices'!F75="High",3,NA()))))</f>
        <v/>
      </c>
      <c r="Q75" s="21" t="str">
        <f>IF('Data · Indices'!G75="","",IF('Data · Indices'!G75="Low",1,IF('Data · Indices'!G75="Medium",2,IF('Data · Indices'!G75="High",3,NA()))))</f>
        <v/>
      </c>
      <c r="R75" s="21">
        <f t="shared" si="11"/>
        <v>100</v>
      </c>
      <c r="S75" s="19" t="s">
        <v>360</v>
      </c>
      <c r="T75" s="38"/>
      <c r="U75" s="39"/>
    </row>
    <row r="76" spans="1:21" x14ac:dyDescent="0.2">
      <c r="A76" s="15" t="s">
        <v>361</v>
      </c>
      <c r="B76" s="15" t="s">
        <v>362</v>
      </c>
      <c r="C76" s="35" t="s">
        <v>363</v>
      </c>
      <c r="D76" s="16" t="str">
        <f t="shared" si="6"/>
        <v>High Risk</v>
      </c>
      <c r="E76" s="30" t="str">
        <f>IF(SUM('Data · Lists'!C76:F76)&gt;0,"Blacklist: "&amp;TRIM(IF('Data · Lists'!C76=1,"FATF blacklist; ","")&amp;IF('Data · Lists'!D76=1,"UN sanctions; ","")&amp;IF('Data · Lists'!E76=1,"home-jurisdiction sanctions; ","")&amp;IF('Data · Lists'!F76=1,"internal blacklist","")),IF(SUM('Data · Lists'!G76:L76)&gt;0,"Auto-High: "&amp;TRIM(IF('Data · Lists'!G76=1,"FATF greylist; ","")&amp;IF('Data · Lists'!H76=1,"EU high-risk; ","")&amp;IF('Data · Lists'!I76=1,"EU sanctions; ","")&amp;IF('Data · Lists'!J76=1,"UK sanctions; ","")&amp;IF('Data · Lists'!K76=1,"OFAC; ","")&amp;IF('Data · Lists'!L76=1,"Canada sanctions","")),IF(J76=0,"No index data: Manual Review",IF(K76&lt;cov_min,"Coverage below minimum: Manual Review","Index-based"&amp;IF(J76=1," (single indicator, raised one level)","")&amp;IF('Data · Lists'!M76=1," + offshore floor","")))))</f>
        <v>Index-based</v>
      </c>
      <c r="F76" s="30" t="str">
        <f t="shared" si="7"/>
        <v>EDD, enhanced ongoing monitoring, management approval to onboard or continue.</v>
      </c>
      <c r="G76" s="11"/>
      <c r="H76" s="36"/>
      <c r="I76" s="11" t="str">
        <f>IF(SUM('Data · Lists'!C76:F76)&gt;0,"Blacklist",IF(SUM('Data · Lists'!G76:L76)&gt;0,"High Risk",IF(J76=0,"Manual Review",IF(K76&lt;cov_min,"Manual Review",INDEX(Cfg_Ratings,MIN(3,MAX(IF('Data · Lists'!M76=1,off_floor,1),IF(J76=1,IF(L76&lt;band_L,1,IF(L76&lt;band_M,2,3))+1,IF(L76&lt;band_L,1,IF(L76&lt;band_M,2,3))))))))))</f>
        <v>High Risk</v>
      </c>
      <c r="J76" s="11">
        <f t="shared" si="8"/>
        <v>4</v>
      </c>
      <c r="K76" s="17">
        <f t="shared" si="9"/>
        <v>0.8</v>
      </c>
      <c r="L76" s="18">
        <f t="shared" si="10"/>
        <v>2.625</v>
      </c>
      <c r="M76" s="11" t="str">
        <f>IF('Data · Indices'!C76="","",IF('Data · Indices'!C76="Low",1,IF('Data · Indices'!C76="Medium",2,IF('Data · Indices'!C76="High",3,NA()))))</f>
        <v/>
      </c>
      <c r="N76" s="11" t="str">
        <f>IF('Data · Indices'!D76="","",IF('Data · Indices'!D76="Low",1,IF('Data · Indices'!D76="Medium",2,IF('Data · Indices'!D76="High",3,NA()))))</f>
        <v/>
      </c>
      <c r="O76" s="11" t="str">
        <f>IF('Data · Indices'!E76="","",IF('Data · Indices'!E76="Low",1,IF('Data · Indices'!E76="Medium",2,IF('Data · Indices'!E76="High",3,NA()))))</f>
        <v/>
      </c>
      <c r="P76" s="11" t="str">
        <f>IF('Data · Indices'!F76="","",IF('Data · Indices'!F76="Low",1,IF('Data · Indices'!F76="Medium",2,IF('Data · Indices'!F76="High",3,NA()))))</f>
        <v/>
      </c>
      <c r="Q76" s="11" t="str">
        <f>IF('Data · Indices'!G76="","",IF('Data · Indices'!G76="Low",1,IF('Data · Indices'!G76="Medium",2,IF('Data · Indices'!G76="High",3,NA()))))</f>
        <v/>
      </c>
      <c r="R76" s="11">
        <f t="shared" si="11"/>
        <v>80</v>
      </c>
      <c r="S76" s="15" t="s">
        <v>364</v>
      </c>
      <c r="T76" s="30"/>
      <c r="U76" s="36"/>
    </row>
    <row r="77" spans="1:21" x14ac:dyDescent="0.2">
      <c r="A77" s="19" t="s">
        <v>365</v>
      </c>
      <c r="B77" s="19" t="s">
        <v>366</v>
      </c>
      <c r="C77" s="37" t="s">
        <v>367</v>
      </c>
      <c r="D77" s="20" t="str">
        <f t="shared" si="6"/>
        <v>Medium Risk</v>
      </c>
      <c r="E77" s="38" t="str">
        <f>IF(SUM('Data · Lists'!C77:F77)&gt;0,"Blacklist: "&amp;TRIM(IF('Data · Lists'!C77=1,"FATF blacklist; ","")&amp;IF('Data · Lists'!D77=1,"UN sanctions; ","")&amp;IF('Data · Lists'!E77=1,"home-jurisdiction sanctions; ","")&amp;IF('Data · Lists'!F77=1,"internal blacklist","")),IF(SUM('Data · Lists'!G77:L77)&gt;0,"Auto-High: "&amp;TRIM(IF('Data · Lists'!G77=1,"FATF greylist; ","")&amp;IF('Data · Lists'!H77=1,"EU high-risk; ","")&amp;IF('Data · Lists'!I77=1,"EU sanctions; ","")&amp;IF('Data · Lists'!J77=1,"UK sanctions; ","")&amp;IF('Data · Lists'!K77=1,"OFAC; ","")&amp;IF('Data · Lists'!L77=1,"Canada sanctions","")),IF(J77=0,"No index data: Manual Review",IF(K77&lt;cov_min,"Coverage below minimum: Manual Review","Index-based"&amp;IF(J77=1," (single indicator, raised one level)","")&amp;IF('Data · Lists'!M77=1," + offshore floor","")))))</f>
        <v>Index-based</v>
      </c>
      <c r="F77" s="38" t="str">
        <f t="shared" si="7"/>
        <v>Standard CDD with awareness of contextual factors.</v>
      </c>
      <c r="G77" s="21"/>
      <c r="H77" s="39"/>
      <c r="I77" s="21" t="str">
        <f>IF(SUM('Data · Lists'!C77:F77)&gt;0,"Blacklist",IF(SUM('Data · Lists'!G77:L77)&gt;0,"High Risk",IF(J77=0,"Manual Review",IF(K77&lt;cov_min,"Manual Review",INDEX(Cfg_Ratings,MIN(3,MAX(IF('Data · Lists'!M77=1,off_floor,1),IF(J77=1,IF(L77&lt;band_L,1,IF(L77&lt;band_M,2,3))+1,IF(L77&lt;band_L,1,IF(L77&lt;band_M,2,3))))))))))</f>
        <v>Medium Risk</v>
      </c>
      <c r="J77" s="21">
        <f t="shared" si="8"/>
        <v>4</v>
      </c>
      <c r="K77" s="22">
        <f t="shared" si="9"/>
        <v>0.8</v>
      </c>
      <c r="L77" s="23">
        <f t="shared" si="10"/>
        <v>2.125</v>
      </c>
      <c r="M77" s="21" t="str">
        <f>IF('Data · Indices'!C77="","",IF('Data · Indices'!C77="Low",1,IF('Data · Indices'!C77="Medium",2,IF('Data · Indices'!C77="High",3,NA()))))</f>
        <v/>
      </c>
      <c r="N77" s="21" t="str">
        <f>IF('Data · Indices'!D77="","",IF('Data · Indices'!D77="Low",1,IF('Data · Indices'!D77="Medium",2,IF('Data · Indices'!D77="High",3,NA()))))</f>
        <v/>
      </c>
      <c r="O77" s="21" t="str">
        <f>IF('Data · Indices'!E77="","",IF('Data · Indices'!E77="Low",1,IF('Data · Indices'!E77="Medium",2,IF('Data · Indices'!E77="High",3,NA()))))</f>
        <v/>
      </c>
      <c r="P77" s="21" t="str">
        <f>IF('Data · Indices'!F77="","",IF('Data · Indices'!F77="Low",1,IF('Data · Indices'!F77="Medium",2,IF('Data · Indices'!F77="High",3,NA()))))</f>
        <v/>
      </c>
      <c r="Q77" s="21" t="str">
        <f>IF('Data · Indices'!G77="","",IF('Data · Indices'!G77="Low",1,IF('Data · Indices'!G77="Medium",2,IF('Data · Indices'!G77="High",3,NA()))))</f>
        <v/>
      </c>
      <c r="R77" s="21">
        <f t="shared" si="11"/>
        <v>80</v>
      </c>
      <c r="S77" s="19" t="s">
        <v>368</v>
      </c>
      <c r="T77" s="38"/>
      <c r="U77" s="39"/>
    </row>
    <row r="78" spans="1:21" x14ac:dyDescent="0.2">
      <c r="A78" s="15" t="s">
        <v>369</v>
      </c>
      <c r="B78" s="15" t="s">
        <v>370</v>
      </c>
      <c r="C78" s="35" t="s">
        <v>371</v>
      </c>
      <c r="D78" s="16" t="str">
        <f t="shared" si="6"/>
        <v>Medium Risk</v>
      </c>
      <c r="E78" s="30" t="str">
        <f>IF(SUM('Data · Lists'!C78:F78)&gt;0,"Blacklist: "&amp;TRIM(IF('Data · Lists'!C78=1,"FATF blacklist; ","")&amp;IF('Data · Lists'!D78=1,"UN sanctions; ","")&amp;IF('Data · Lists'!E78=1,"home-jurisdiction sanctions; ","")&amp;IF('Data · Lists'!F78=1,"internal blacklist","")),IF(SUM('Data · Lists'!G78:L78)&gt;0,"Auto-High: "&amp;TRIM(IF('Data · Lists'!G78=1,"FATF greylist; ","")&amp;IF('Data · Lists'!H78=1,"EU high-risk; ","")&amp;IF('Data · Lists'!I78=1,"EU sanctions; ","")&amp;IF('Data · Lists'!J78=1,"UK sanctions; ","")&amp;IF('Data · Lists'!K78=1,"OFAC; ","")&amp;IF('Data · Lists'!L78=1,"Canada sanctions","")),IF(J78=0,"No index data: Manual Review",IF(K78&lt;cov_min,"Coverage below minimum: Manual Review","Index-based"&amp;IF(J78=1," (single indicator, raised one level)","")&amp;IF('Data · Lists'!M78=1," + offshore floor","")))))</f>
        <v>No index data: Manual Review</v>
      </c>
      <c r="F78" s="30" t="str">
        <f t="shared" si="7"/>
        <v>Standard CDD with awareness of contextual factors.</v>
      </c>
      <c r="G78" s="11" t="inlineStr">
        <is>
          <t xml:space="preserve">Medium Risk</t>
        </is>
      </c>
      <c r="H78" s="36" t="inlineStr">
        <is>
          <t xml:space="preserve">Northhold default rule R4: own ordinances, small financial sector, no evaluation data.</t>
        </is>
      </c>
      <c r="I78" s="11" t="str">
        <f>IF(SUM('Data · Lists'!C78:F78)&gt;0,"Blacklist",IF(SUM('Data · Lists'!G78:L78)&gt;0,"High Risk",IF(J78=0,"Manual Review",IF(K78&lt;cov_min,"Manual Review",INDEX(Cfg_Ratings,MIN(3,MAX(IF('Data · Lists'!M78=1,off_floor,1),IF(J78=1,IF(L78&lt;band_L,1,IF(L78&lt;band_M,2,3))+1,IF(L78&lt;band_L,1,IF(L78&lt;band_M,2,3))))))))))</f>
        <v>Manual Review</v>
      </c>
      <c r="J78" s="11">
        <f t="shared" si="8"/>
        <v>0</v>
      </c>
      <c r="K78" s="17">
        <f t="shared" si="9"/>
        <v>0.0</v>
      </c>
      <c r="L78" s="18" t="str">
        <f t="shared" si="10"/>
        <v/>
      </c>
      <c r="M78" s="11" t="str">
        <f>IF('Data · Indices'!C78="","",IF('Data · Indices'!C78="Low",1,IF('Data · Indices'!C78="Medium",2,IF('Data · Indices'!C78="High",3,NA()))))</f>
        <v/>
      </c>
      <c r="N78" s="11" t="str">
        <f>IF('Data · Indices'!D78="","",IF('Data · Indices'!D78="Low",1,IF('Data · Indices'!D78="Medium",2,IF('Data · Indices'!D78="High",3,NA()))))</f>
        <v/>
      </c>
      <c r="O78" s="11" t="str">
        <f>IF('Data · Indices'!E78="","",IF('Data · Indices'!E78="Low",1,IF('Data · Indices'!E78="Medium",2,IF('Data · Indices'!E78="High",3,NA()))))</f>
        <v/>
      </c>
      <c r="P78" s="11" t="str">
        <f>IF('Data · Indices'!F78="","",IF('Data · Indices'!F78="Low",1,IF('Data · Indices'!F78="Medium",2,IF('Data · Indices'!F78="High",3,NA()))))</f>
        <v/>
      </c>
      <c r="Q78" s="11" t="str">
        <f>IF('Data · Indices'!G78="","",IF('Data · Indices'!G78="Low",1,IF('Data · Indices'!G78="Medium",2,IF('Data · Indices'!G78="High",3,NA()))))</f>
        <v/>
      </c>
      <c r="R78" s="11">
        <f t="shared" si="11"/>
        <v>0</v>
      </c>
      <c r="S78" s="15" t="s">
        <v>372</v>
      </c>
      <c r="T78" s="30"/>
      <c r="U78" s="36"/>
    </row>
    <row r="79" spans="1:21" x14ac:dyDescent="0.2">
      <c r="A79" s="19" t="s">
        <v>373</v>
      </c>
      <c r="B79" s="19" t="s">
        <v>374</v>
      </c>
      <c r="C79" s="37" t="s">
        <v>375</v>
      </c>
      <c r="D79" s="20" t="str">
        <f t="shared" si="6"/>
        <v>Medium Risk</v>
      </c>
      <c r="E79" s="38" t="str">
        <f>IF(SUM('Data · Lists'!C79:F79)&gt;0,"Blacklist: "&amp;TRIM(IF('Data · Lists'!C79=1,"FATF blacklist; ","")&amp;IF('Data · Lists'!D79=1,"UN sanctions; ","")&amp;IF('Data · Lists'!E79=1,"home-jurisdiction sanctions; ","")&amp;IF('Data · Lists'!F79=1,"internal blacklist","")),IF(SUM('Data · Lists'!G79:L79)&gt;0,"Auto-High: "&amp;TRIM(IF('Data · Lists'!G79=1,"FATF greylist; ","")&amp;IF('Data · Lists'!H79=1,"EU high-risk; ","")&amp;IF('Data · Lists'!I79=1,"EU sanctions; ","")&amp;IF('Data · Lists'!J79=1,"UK sanctions; ","")&amp;IF('Data · Lists'!K79=1,"OFAC; ","")&amp;IF('Data · Lists'!L79=1,"Canada sanctions","")),IF(J79=0,"No index data: Manual Review",IF(K79&lt;cov_min,"Coverage below minimum: Manual Review","Index-based"&amp;IF(J79=1," (single indicator, raised one level)","")&amp;IF('Data · Lists'!M79=1," + offshore floor","")))))</f>
        <v>No index data: Manual Review</v>
      </c>
      <c r="F79" s="38" t="str">
        <f t="shared" si="7"/>
        <v>Standard CDD with awareness of contextual factors.</v>
      </c>
      <c r="G79" s="21" t="inlineStr">
        <is>
          <t xml:space="preserve">Medium Risk</t>
        </is>
      </c>
      <c r="H79" s="39" t="inlineStr">
        <is>
          <t xml:space="preserve">Northhold default rule R4: Danish realm outside the EU, own AML act based on Danish law; no evaluation data.</t>
        </is>
      </c>
      <c r="I79" s="21" t="str">
        <f>IF(SUM('Data · Lists'!C79:F79)&gt;0,"Blacklist",IF(SUM('Data · Lists'!G79:L79)&gt;0,"High Risk",IF(J79=0,"Manual Review",IF(K79&lt;cov_min,"Manual Review",INDEX(Cfg_Ratings,MIN(3,MAX(IF('Data · Lists'!M79=1,off_floor,1),IF(J79=1,IF(L79&lt;band_L,1,IF(L79&lt;band_M,2,3))+1,IF(L79&lt;band_L,1,IF(L79&lt;band_M,2,3))))))))))</f>
        <v>Manual Review</v>
      </c>
      <c r="J79" s="21">
        <f t="shared" si="8"/>
        <v>0</v>
      </c>
      <c r="K79" s="22">
        <f t="shared" si="9"/>
        <v>0.0</v>
      </c>
      <c r="L79" s="23" t="str">
        <f t="shared" si="10"/>
        <v/>
      </c>
      <c r="M79" s="21" t="str">
        <f>IF('Data · Indices'!C79="","",IF('Data · Indices'!C79="Low",1,IF('Data · Indices'!C79="Medium",2,IF('Data · Indices'!C79="High",3,NA()))))</f>
        <v/>
      </c>
      <c r="N79" s="21" t="str">
        <f>IF('Data · Indices'!D79="","",IF('Data · Indices'!D79="Low",1,IF('Data · Indices'!D79="Medium",2,IF('Data · Indices'!D79="High",3,NA()))))</f>
        <v/>
      </c>
      <c r="O79" s="21" t="str">
        <f>IF('Data · Indices'!E79="","",IF('Data · Indices'!E79="Low",1,IF('Data · Indices'!E79="Medium",2,IF('Data · Indices'!E79="High",3,NA()))))</f>
        <v/>
      </c>
      <c r="P79" s="21" t="str">
        <f>IF('Data · Indices'!F79="","",IF('Data · Indices'!F79="Low",1,IF('Data · Indices'!F79="Medium",2,IF('Data · Indices'!F79="High",3,NA()))))</f>
        <v/>
      </c>
      <c r="Q79" s="21" t="str">
        <f>IF('Data · Indices'!G79="","",IF('Data · Indices'!G79="Low",1,IF('Data · Indices'!G79="Medium",2,IF('Data · Indices'!G79="High",3,NA()))))</f>
        <v/>
      </c>
      <c r="R79" s="21">
        <f t="shared" si="11"/>
        <v>0</v>
      </c>
      <c r="S79" s="19" t="s">
        <v>376</v>
      </c>
      <c r="T79" s="38"/>
      <c r="U79" s="39"/>
    </row>
    <row r="80" spans="1:21" x14ac:dyDescent="0.2">
      <c r="A80" s="15" t="s">
        <v>377</v>
      </c>
      <c r="B80" s="15" t="s">
        <v>378</v>
      </c>
      <c r="C80" s="35" t="s">
        <v>379</v>
      </c>
      <c r="D80" s="16" t="str">
        <f t="shared" si="6"/>
        <v>Medium Risk</v>
      </c>
      <c r="E80" s="30" t="str">
        <f>IF(SUM('Data · Lists'!C80:F80)&gt;0,"Blacklist: "&amp;TRIM(IF('Data · Lists'!C80=1,"FATF blacklist; ","")&amp;IF('Data · Lists'!D80=1,"UN sanctions; ","")&amp;IF('Data · Lists'!E80=1,"home-jurisdiction sanctions; ","")&amp;IF('Data · Lists'!F80=1,"internal blacklist","")),IF(SUM('Data · Lists'!G80:L80)&gt;0,"Auto-High: "&amp;TRIM(IF('Data · Lists'!G80=1,"FATF greylist; ","")&amp;IF('Data · Lists'!H80=1,"EU high-risk; ","")&amp;IF('Data · Lists'!I80=1,"EU sanctions; ","")&amp;IF('Data · Lists'!J80=1,"UK sanctions; ","")&amp;IF('Data · Lists'!K80=1,"OFAC; ","")&amp;IF('Data · Lists'!L80=1,"Canada sanctions","")),IF(J80=0,"No index data: Manual Review",IF(K80&lt;cov_min,"Coverage below minimum: Manual Review","Index-based"&amp;IF(J80=1," (single indicator, raised one level)","")&amp;IF('Data · Lists'!M80=1," + offshore floor","")))))</f>
        <v>Index-based</v>
      </c>
      <c r="F80" s="30" t="str">
        <f t="shared" si="7"/>
        <v>Standard CDD with awareness of contextual factors.</v>
      </c>
      <c r="G80" s="11"/>
      <c r="H80" s="36"/>
      <c r="I80" s="11" t="str">
        <f>IF(SUM('Data · Lists'!C80:F80)&gt;0,"Blacklist",IF(SUM('Data · Lists'!G80:L80)&gt;0,"High Risk",IF(J80=0,"Manual Review",IF(K80&lt;cov_min,"Manual Review",INDEX(Cfg_Ratings,MIN(3,MAX(IF('Data · Lists'!M80=1,off_floor,1),IF(J80=1,IF(L80&lt;band_L,1,IF(L80&lt;band_M,2,3))+1,IF(L80&lt;band_L,1,IF(L80&lt;band_M,2,3))))))))))</f>
        <v>Medium Risk</v>
      </c>
      <c r="J80" s="11">
        <f t="shared" si="8"/>
        <v>4</v>
      </c>
      <c r="K80" s="17">
        <f t="shared" si="9"/>
        <v>0.85</v>
      </c>
      <c r="L80" s="18">
        <f t="shared" si="10"/>
        <v>1.8823529411764706</v>
      </c>
      <c r="M80" s="11" t="str">
        <f>IF('Data · Indices'!C80="","",IF('Data · Indices'!C80="Low",1,IF('Data · Indices'!C80="Medium",2,IF('Data · Indices'!C80="High",3,NA()))))</f>
        <v/>
      </c>
      <c r="N80" s="11" t="str">
        <f>IF('Data · Indices'!D80="","",IF('Data · Indices'!D80="Low",1,IF('Data · Indices'!D80="Medium",2,IF('Data · Indices'!D80="High",3,NA()))))</f>
        <v/>
      </c>
      <c r="O80" s="11" t="str">
        <f>IF('Data · Indices'!E80="","",IF('Data · Indices'!E80="Low",1,IF('Data · Indices'!E80="Medium",2,IF('Data · Indices'!E80="High",3,NA()))))</f>
        <v/>
      </c>
      <c r="P80" s="11" t="str">
        <f>IF('Data · Indices'!F80="","",IF('Data · Indices'!F80="Low",1,IF('Data · Indices'!F80="Medium",2,IF('Data · Indices'!F80="High",3,NA()))))</f>
        <v/>
      </c>
      <c r="Q80" s="11" t="str">
        <f>IF('Data · Indices'!G80="","",IF('Data · Indices'!G80="Low",1,IF('Data · Indices'!G80="Medium",2,IF('Data · Indices'!G80="High",3,NA()))))</f>
        <v/>
      </c>
      <c r="R80" s="11">
        <f t="shared" si="11"/>
        <v>85</v>
      </c>
      <c r="S80" s="15" t="s">
        <v>380</v>
      </c>
      <c r="T80" s="30"/>
      <c r="U80" s="36"/>
    </row>
    <row r="81" spans="1:21" x14ac:dyDescent="0.2">
      <c r="A81" s="19" t="s">
        <v>381</v>
      </c>
      <c r="B81" s="19" t="s">
        <v>382</v>
      </c>
      <c r="C81" s="37" t="s">
        <v>383</v>
      </c>
      <c r="D81" s="20" t="str">
        <f t="shared" si="6"/>
        <v>Low Risk</v>
      </c>
      <c r="E81" s="38" t="str">
        <f>IF(SUM('Data · Lists'!C81:F81)&gt;0,"Blacklist: "&amp;TRIM(IF('Data · Lists'!C81=1,"FATF blacklist; ","")&amp;IF('Data · Lists'!D81=1,"UN sanctions; ","")&amp;IF('Data · Lists'!E81=1,"home-jurisdiction sanctions; ","")&amp;IF('Data · Lists'!F81=1,"internal blacklist","")),IF(SUM('Data · Lists'!G81:L81)&gt;0,"Auto-High: "&amp;TRIM(IF('Data · Lists'!G81=1,"FATF greylist; ","")&amp;IF('Data · Lists'!H81=1,"EU high-risk; ","")&amp;IF('Data · Lists'!I81=1,"EU sanctions; ","")&amp;IF('Data · Lists'!J81=1,"UK sanctions; ","")&amp;IF('Data · Lists'!K81=1,"OFAC; ","")&amp;IF('Data · Lists'!L81=1,"Canada sanctions","")),IF(J81=0,"No index data: Manual Review",IF(K81&lt;cov_min,"Coverage below minimum: Manual Review","Index-based"&amp;IF(J81=1," (single indicator, raised one level)","")&amp;IF('Data · Lists'!M81=1," + offshore floor","")))))</f>
        <v>Index-based</v>
      </c>
      <c r="F81" s="38" t="str">
        <f t="shared" si="7"/>
        <v>Simplified measures where permitted, subject to Compliance confirmation.</v>
      </c>
      <c r="G81" s="21"/>
      <c r="H81" s="39"/>
      <c r="I81" s="21" t="str">
        <f>IF(SUM('Data · Lists'!C81:F81)&gt;0,"Blacklist",IF(SUM('Data · Lists'!G81:L81)&gt;0,"High Risk",IF(J81=0,"Manual Review",IF(K81&lt;cov_min,"Manual Review",INDEX(Cfg_Ratings,MIN(3,MAX(IF('Data · Lists'!M81=1,off_floor,1),IF(J81=1,IF(L81&lt;band_L,1,IF(L81&lt;band_M,2,3))+1,IF(L81&lt;band_L,1,IF(L81&lt;band_M,2,3))))))))))</f>
        <v>Low Risk</v>
      </c>
      <c r="J81" s="21">
        <f t="shared" si="8"/>
        <v>5</v>
      </c>
      <c r="K81" s="22">
        <f t="shared" si="9"/>
        <v>1.0</v>
      </c>
      <c r="L81" s="23">
        <f t="shared" si="10"/>
        <v>1.0</v>
      </c>
      <c r="M81" s="21" t="str">
        <f>IF('Data · Indices'!C81="","",IF('Data · Indices'!C81="Low",1,IF('Data · Indices'!C81="Medium",2,IF('Data · Indices'!C81="High",3,NA()))))</f>
        <v/>
      </c>
      <c r="N81" s="21" t="str">
        <f>IF('Data · Indices'!D81="","",IF('Data · Indices'!D81="Low",1,IF('Data · Indices'!D81="Medium",2,IF('Data · Indices'!D81="High",3,NA()))))</f>
        <v/>
      </c>
      <c r="O81" s="21" t="str">
        <f>IF('Data · Indices'!E81="","",IF('Data · Indices'!E81="Low",1,IF('Data · Indices'!E81="Medium",2,IF('Data · Indices'!E81="High",3,NA()))))</f>
        <v/>
      </c>
      <c r="P81" s="21" t="str">
        <f>IF('Data · Indices'!F81="","",IF('Data · Indices'!F81="Low",1,IF('Data · Indices'!F81="Medium",2,IF('Data · Indices'!F81="High",3,NA()))))</f>
        <v/>
      </c>
      <c r="Q81" s="21" t="str">
        <f>IF('Data · Indices'!G81="","",IF('Data · Indices'!G81="Low",1,IF('Data · Indices'!G81="Medium",2,IF('Data · Indices'!G81="High",3,NA()))))</f>
        <v/>
      </c>
      <c r="R81" s="21">
        <f t="shared" si="11"/>
        <v>100</v>
      </c>
      <c r="S81" s="19" t="s">
        <v>384</v>
      </c>
      <c r="T81" s="38"/>
      <c r="U81" s="39"/>
    </row>
    <row r="82" spans="1:21" x14ac:dyDescent="0.2">
      <c r="A82" s="15" t="s">
        <v>385</v>
      </c>
      <c r="B82" s="15" t="s">
        <v>386</v>
      </c>
      <c r="C82" s="35" t="s">
        <v>387</v>
      </c>
      <c r="D82" s="16" t="str">
        <f t="shared" si="6"/>
        <v>Low Risk</v>
      </c>
      <c r="E82" s="30" t="str">
        <f>IF(SUM('Data · Lists'!C82:F82)&gt;0,"Blacklist: "&amp;TRIM(IF('Data · Lists'!C82=1,"FATF blacklist; ","")&amp;IF('Data · Lists'!D82=1,"UN sanctions; ","")&amp;IF('Data · Lists'!E82=1,"home-jurisdiction sanctions; ","")&amp;IF('Data · Lists'!F82=1,"internal blacklist","")),IF(SUM('Data · Lists'!G82:L82)&gt;0,"Auto-High: "&amp;TRIM(IF('Data · Lists'!G82=1,"FATF greylist; ","")&amp;IF('Data · Lists'!H82=1,"EU high-risk; ","")&amp;IF('Data · Lists'!I82=1,"EU sanctions; ","")&amp;IF('Data · Lists'!J82=1,"UK sanctions; ","")&amp;IF('Data · Lists'!K82=1,"OFAC; ","")&amp;IF('Data · Lists'!L82=1,"Canada sanctions","")),IF(J82=0,"No index data: Manual Review",IF(K82&lt;cov_min,"Coverage below minimum: Manual Review","Index-based"&amp;IF(J82=1," (single indicator, raised one level)","")&amp;IF('Data · Lists'!M82=1," + offshore floor","")))))</f>
        <v>Index-based</v>
      </c>
      <c r="F82" s="30" t="str">
        <f t="shared" si="7"/>
        <v>Simplified measures where permitted, subject to Compliance confirmation.</v>
      </c>
      <c r="G82" s="11"/>
      <c r="H82" s="36"/>
      <c r="I82" s="11" t="str">
        <f>IF(SUM('Data · Lists'!C82:F82)&gt;0,"Blacklist",IF(SUM('Data · Lists'!G82:L82)&gt;0,"High Risk",IF(J82=0,"Manual Review",IF(K82&lt;cov_min,"Manual Review",INDEX(Cfg_Ratings,MIN(3,MAX(IF('Data · Lists'!M82=1,off_floor,1),IF(J82=1,IF(L82&lt;band_L,1,IF(L82&lt;band_M,2,3))+1,IF(L82&lt;band_L,1,IF(L82&lt;band_M,2,3))))))))))</f>
        <v>Low Risk</v>
      </c>
      <c r="J82" s="11">
        <f t="shared" si="8"/>
        <v>5</v>
      </c>
      <c r="K82" s="17">
        <f t="shared" si="9"/>
        <v>1.0</v>
      </c>
      <c r="L82" s="18">
        <f t="shared" si="10"/>
        <v>1.25</v>
      </c>
      <c r="M82" s="11" t="str">
        <f>IF('Data · Indices'!C82="","",IF('Data · Indices'!C82="Low",1,IF('Data · Indices'!C82="Medium",2,IF('Data · Indices'!C82="High",3,NA()))))</f>
        <v/>
      </c>
      <c r="N82" s="11" t="str">
        <f>IF('Data · Indices'!D82="","",IF('Data · Indices'!D82="Low",1,IF('Data · Indices'!D82="Medium",2,IF('Data · Indices'!D82="High",3,NA()))))</f>
        <v/>
      </c>
      <c r="O82" s="11" t="str">
        <f>IF('Data · Indices'!E82="","",IF('Data · Indices'!E82="Low",1,IF('Data · Indices'!E82="Medium",2,IF('Data · Indices'!E82="High",3,NA()))))</f>
        <v/>
      </c>
      <c r="P82" s="11" t="str">
        <f>IF('Data · Indices'!F82="","",IF('Data · Indices'!F82="Low",1,IF('Data · Indices'!F82="Medium",2,IF('Data · Indices'!F82="High",3,NA()))))</f>
        <v/>
      </c>
      <c r="Q82" s="11" t="str">
        <f>IF('Data · Indices'!G82="","",IF('Data · Indices'!G82="Low",1,IF('Data · Indices'!G82="Medium",2,IF('Data · Indices'!G82="High",3,NA()))))</f>
        <v/>
      </c>
      <c r="R82" s="11">
        <f t="shared" si="11"/>
        <v>100</v>
      </c>
      <c r="S82" s="15" t="s">
        <v>388</v>
      </c>
      <c r="T82" s="30"/>
      <c r="U82" s="36"/>
    </row>
    <row r="83" spans="1:21" x14ac:dyDescent="0.2">
      <c r="A83" s="19" t="s">
        <v>389</v>
      </c>
      <c r="B83" s="19" t="s">
        <v>390</v>
      </c>
      <c r="C83" s="37" t="s">
        <v>391</v>
      </c>
      <c r="D83" s="20" t="str">
        <f t="shared" si="6"/>
        <v>Low Risk</v>
      </c>
      <c r="E83" s="38" t="str">
        <f>IF(SUM('Data · Lists'!C83:F83)&gt;0,"Blacklist: "&amp;TRIM(IF('Data · Lists'!C83=1,"FATF blacklist; ","")&amp;IF('Data · Lists'!D83=1,"UN sanctions; ","")&amp;IF('Data · Lists'!E83=1,"home-jurisdiction sanctions; ","")&amp;IF('Data · Lists'!F83=1,"internal blacklist","")),IF(SUM('Data · Lists'!G83:L83)&gt;0,"Auto-High: "&amp;TRIM(IF('Data · Lists'!G83=1,"FATF greylist; ","")&amp;IF('Data · Lists'!H83=1,"EU high-risk; ","")&amp;IF('Data · Lists'!I83=1,"EU sanctions; ","")&amp;IF('Data · Lists'!J83=1,"UK sanctions; ","")&amp;IF('Data · Lists'!K83=1,"OFAC; ","")&amp;IF('Data · Lists'!L83=1,"Canada sanctions","")),IF(J83=0,"No index data: Manual Review",IF(K83&lt;cov_min,"Coverage below minimum: Manual Review","Index-based"&amp;IF(J83=1," (single indicator, raised one level)","")&amp;IF('Data · Lists'!M83=1," + offshore floor","")))))</f>
        <v>Coverage below minimum: Manual Review</v>
      </c>
      <c r="F83" s="38" t="str">
        <f t="shared" si="7"/>
        <v>Simplified measures where permitted, subject to Compliance confirmation.</v>
      </c>
      <c r="G83" s="21" t="inlineStr">
        <is>
          <t xml:space="preserve">Low Risk</t>
        </is>
      </c>
      <c r="H83" s="39" t="inlineStr">
        <is>
          <t xml:space="preserve">Northhold default rule R2: EU outermost region; French Monetary and Financial Code (AML/CFT) applies. Parent FRA = Low Risk.</t>
        </is>
      </c>
      <c r="I83" s="21" t="str">
        <f>IF(SUM('Data · Lists'!C83:F83)&gt;0,"Blacklist",IF(SUM('Data · Lists'!G83:L83)&gt;0,"High Risk",IF(J83=0,"Manual Review",IF(K83&lt;cov_min,"Manual Review",INDEX(Cfg_Ratings,MIN(3,MAX(IF('Data · Lists'!M83=1,off_floor,1),IF(J83=1,IF(L83&lt;band_L,1,IF(L83&lt;band_M,2,3))+1,IF(L83&lt;band_L,1,IF(L83&lt;band_M,2,3))))))))))</f>
        <v>Manual Review</v>
      </c>
      <c r="J83" s="21">
        <f t="shared" si="8"/>
        <v>1</v>
      </c>
      <c r="K83" s="22">
        <f t="shared" si="9"/>
        <v>0.1</v>
      </c>
      <c r="L83" s="23">
        <f t="shared" si="10"/>
        <v>2.0</v>
      </c>
      <c r="M83" s="21" t="str">
        <f>IF('Data · Indices'!C83="","",IF('Data · Indices'!C83="Low",1,IF('Data · Indices'!C83="Medium",2,IF('Data · Indices'!C83="High",3,NA()))))</f>
        <v/>
      </c>
      <c r="N83" s="21" t="str">
        <f>IF('Data · Indices'!D83="","",IF('Data · Indices'!D83="Low",1,IF('Data · Indices'!D83="Medium",2,IF('Data · Indices'!D83="High",3,NA()))))</f>
        <v/>
      </c>
      <c r="O83" s="21" t="str">
        <f>IF('Data · Indices'!E83="","",IF('Data · Indices'!E83="Low",1,IF('Data · Indices'!E83="Medium",2,IF('Data · Indices'!E83="High",3,NA()))))</f>
        <v/>
      </c>
      <c r="P83" s="21" t="str">
        <f>IF('Data · Indices'!F83="","",IF('Data · Indices'!F83="Low",1,IF('Data · Indices'!F83="Medium",2,IF('Data · Indices'!F83="High",3,NA()))))</f>
        <v/>
      </c>
      <c r="Q83" s="21" t="str">
        <f>IF('Data · Indices'!G83="","",IF('Data · Indices'!G83="Low",1,IF('Data · Indices'!G83="Medium",2,IF('Data · Indices'!G83="High",3,NA()))))</f>
        <v/>
      </c>
      <c r="R83" s="21">
        <f t="shared" si="11"/>
        <v>10</v>
      </c>
      <c r="S83" s="19" t="s">
        <v>392</v>
      </c>
      <c r="T83" s="38"/>
      <c r="U83" s="39"/>
    </row>
    <row r="84" spans="1:21" x14ac:dyDescent="0.2">
      <c r="A84" s="15" t="s">
        <v>393</v>
      </c>
      <c r="B84" s="15" t="s">
        <v>394</v>
      </c>
      <c r="C84" s="35" t="s">
        <v>395</v>
      </c>
      <c r="D84" s="16" t="str">
        <f t="shared" si="6"/>
        <v>Medium Risk</v>
      </c>
      <c r="E84" s="30" t="str">
        <f>IF(SUM('Data · Lists'!C84:F84)&gt;0,"Blacklist: "&amp;TRIM(IF('Data · Lists'!C84=1,"FATF blacklist; ","")&amp;IF('Data · Lists'!D84=1,"UN sanctions; ","")&amp;IF('Data · Lists'!E84=1,"home-jurisdiction sanctions; ","")&amp;IF('Data · Lists'!F84=1,"internal blacklist","")),IF(SUM('Data · Lists'!G84:L84)&gt;0,"Auto-High: "&amp;TRIM(IF('Data · Lists'!G84=1,"FATF greylist; ","")&amp;IF('Data · Lists'!H84=1,"EU high-risk; ","")&amp;IF('Data · Lists'!I84=1,"EU sanctions; ","")&amp;IF('Data · Lists'!J84=1,"UK sanctions; ","")&amp;IF('Data · Lists'!K84=1,"OFAC; ","")&amp;IF('Data · Lists'!L84=1,"Canada sanctions","")),IF(J84=0,"No index data: Manual Review",IF(K84&lt;cov_min,"Coverage below minimum: Manual Review","Index-based"&amp;IF(J84=1," (single indicator, raised one level)","")&amp;IF('Data · Lists'!M84=1," + offshore floor","")))))</f>
        <v>Coverage below minimum: Manual Review</v>
      </c>
      <c r="F84" s="30" t="str">
        <f t="shared" si="7"/>
        <v>Standard CDD with awareness of contextual factors.</v>
      </c>
      <c r="G84" s="11" t="inlineStr">
        <is>
          <t xml:space="preserve">Medium Risk</t>
        </is>
      </c>
      <c r="H84" s="36" t="inlineStr">
        <is>
          <t xml:space="preserve">Northhold default rule R3: French AML/CFT law applies with adaptations; CFP franc, own tax autonomy. Parent FRA = Low Risk.</t>
        </is>
      </c>
      <c r="I84" s="11" t="str">
        <f>IF(SUM('Data · Lists'!C84:F84)&gt;0,"Blacklist",IF(SUM('Data · Lists'!G84:L84)&gt;0,"High Risk",IF(J84=0,"Manual Review",IF(K84&lt;cov_min,"Manual Review",INDEX(Cfg_Ratings,MIN(3,MAX(IF('Data · Lists'!M84=1,off_floor,1),IF(J84=1,IF(L84&lt;band_L,1,IF(L84&lt;band_M,2,3))+1,IF(L84&lt;band_L,1,IF(L84&lt;band_M,2,3))))))))))</f>
        <v>Manual Review</v>
      </c>
      <c r="J84" s="11">
        <f t="shared" si="8"/>
        <v>1</v>
      </c>
      <c r="K84" s="17">
        <f t="shared" si="9"/>
        <v>0.1</v>
      </c>
      <c r="L84" s="18">
        <f t="shared" si="10"/>
        <v>2.0</v>
      </c>
      <c r="M84" s="11" t="str">
        <f>IF('Data · Indices'!C84="","",IF('Data · Indices'!C84="Low",1,IF('Data · Indices'!C84="Medium",2,IF('Data · Indices'!C84="High",3,NA()))))</f>
        <v/>
      </c>
      <c r="N84" s="11" t="str">
        <f>IF('Data · Indices'!D84="","",IF('Data · Indices'!D84="Low",1,IF('Data · Indices'!D84="Medium",2,IF('Data · Indices'!D84="High",3,NA()))))</f>
        <v/>
      </c>
      <c r="O84" s="11" t="str">
        <f>IF('Data · Indices'!E84="","",IF('Data · Indices'!E84="Low",1,IF('Data · Indices'!E84="Medium",2,IF('Data · Indices'!E84="High",3,NA()))))</f>
        <v/>
      </c>
      <c r="P84" s="11" t="str">
        <f>IF('Data · Indices'!F84="","",IF('Data · Indices'!F84="Low",1,IF('Data · Indices'!F84="Medium",2,IF('Data · Indices'!F84="High",3,NA()))))</f>
        <v/>
      </c>
      <c r="Q84" s="11" t="str">
        <f>IF('Data · Indices'!G84="","",IF('Data · Indices'!G84="Low",1,IF('Data · Indices'!G84="Medium",2,IF('Data · Indices'!G84="High",3,NA()))))</f>
        <v/>
      </c>
      <c r="R84" s="11">
        <f t="shared" si="11"/>
        <v>10</v>
      </c>
      <c r="S84" s="15" t="s">
        <v>396</v>
      </c>
      <c r="T84" s="30"/>
      <c r="U84" s="36"/>
    </row>
    <row r="85" spans="1:21" x14ac:dyDescent="0.2">
      <c r="A85" s="19" t="s">
        <v>397</v>
      </c>
      <c r="B85" s="19" t="s">
        <v>398</v>
      </c>
      <c r="C85" s="37" t="s">
        <v>399</v>
      </c>
      <c r="D85" s="20" t="str">
        <f t="shared" si="6"/>
        <v>High Risk</v>
      </c>
      <c r="E85" s="38" t="str">
        <f>IF(SUM('Data · Lists'!C85:F85)&gt;0,"Blacklist: "&amp;TRIM(IF('Data · Lists'!C85=1,"FATF blacklist; ","")&amp;IF('Data · Lists'!D85=1,"UN sanctions; ","")&amp;IF('Data · Lists'!E85=1,"home-jurisdiction sanctions; ","")&amp;IF('Data · Lists'!F85=1,"internal blacklist","")),IF(SUM('Data · Lists'!G85:L85)&gt;0,"Auto-High: "&amp;TRIM(IF('Data · Lists'!G85=1,"FATF greylist; ","")&amp;IF('Data · Lists'!H85=1,"EU high-risk; ","")&amp;IF('Data · Lists'!I85=1,"EU sanctions; ","")&amp;IF('Data · Lists'!J85=1,"UK sanctions; ","")&amp;IF('Data · Lists'!K85=1,"OFAC; ","")&amp;IF('Data · Lists'!L85=1,"Canada sanctions","")),IF(J85=0,"No index data: Manual Review",IF(K85&lt;cov_min,"Coverage below minimum: Manual Review","Index-based"&amp;IF(J85=1," (single indicator, raised one level)","")&amp;IF('Data · Lists'!M85=1," + offshore floor","")))))</f>
        <v>No index data: Manual Review</v>
      </c>
      <c r="F85" s="38" t="str">
        <f t="shared" si="7"/>
        <v>EDD, enhanced ongoing monitoring, management approval to onboard or continue.</v>
      </c>
      <c r="G85" s="21" t="inlineStr">
        <is>
          <t xml:space="preserve">High Risk</t>
        </is>
      </c>
      <c r="H85" s="39" t="inlineStr">
        <is>
          <t xml:space="preserve">Northhold default rule R1: research stations only.</t>
        </is>
      </c>
      <c r="I85" s="21" t="str">
        <f>IF(SUM('Data · Lists'!C85:F85)&gt;0,"Blacklist",IF(SUM('Data · Lists'!G85:L85)&gt;0,"High Risk",IF(J85=0,"Manual Review",IF(K85&lt;cov_min,"Manual Review",INDEX(Cfg_Ratings,MIN(3,MAX(IF('Data · Lists'!M85=1,off_floor,1),IF(J85=1,IF(L85&lt;band_L,1,IF(L85&lt;band_M,2,3))+1,IF(L85&lt;band_L,1,IF(L85&lt;band_M,2,3))))))))))</f>
        <v>Manual Review</v>
      </c>
      <c r="J85" s="21">
        <f t="shared" si="8"/>
        <v>0</v>
      </c>
      <c r="K85" s="22">
        <f t="shared" si="9"/>
        <v>0.0</v>
      </c>
      <c r="L85" s="23" t="str">
        <f t="shared" si="10"/>
        <v/>
      </c>
      <c r="M85" s="21" t="str">
        <f>IF('Data · Indices'!C85="","",IF('Data · Indices'!C85="Low",1,IF('Data · Indices'!C85="Medium",2,IF('Data · Indices'!C85="High",3,NA()))))</f>
        <v/>
      </c>
      <c r="N85" s="21" t="str">
        <f>IF('Data · Indices'!D85="","",IF('Data · Indices'!D85="Low",1,IF('Data · Indices'!D85="Medium",2,IF('Data · Indices'!D85="High",3,NA()))))</f>
        <v/>
      </c>
      <c r="O85" s="21" t="str">
        <f>IF('Data · Indices'!E85="","",IF('Data · Indices'!E85="Low",1,IF('Data · Indices'!E85="Medium",2,IF('Data · Indices'!E85="High",3,NA()))))</f>
        <v/>
      </c>
      <c r="P85" s="21" t="str">
        <f>IF('Data · Indices'!F85="","",IF('Data · Indices'!F85="Low",1,IF('Data · Indices'!F85="Medium",2,IF('Data · Indices'!F85="High",3,NA()))))</f>
        <v/>
      </c>
      <c r="Q85" s="21" t="str">
        <f>IF('Data · Indices'!G85="","",IF('Data · Indices'!G85="Low",1,IF('Data · Indices'!G85="Medium",2,IF('Data · Indices'!G85="High",3,NA()))))</f>
        <v/>
      </c>
      <c r="R85" s="21">
        <f t="shared" si="11"/>
        <v>0</v>
      </c>
      <c r="S85" s="19" t="s">
        <v>400</v>
      </c>
      <c r="T85" s="38"/>
      <c r="U85" s="39"/>
    </row>
    <row r="86" spans="1:21" x14ac:dyDescent="0.2">
      <c r="A86" s="15" t="s">
        <v>401</v>
      </c>
      <c r="B86" s="15" t="s">
        <v>402</v>
      </c>
      <c r="C86" s="35" t="s">
        <v>403</v>
      </c>
      <c r="D86" s="16" t="str">
        <f t="shared" si="6"/>
        <v>High Risk</v>
      </c>
      <c r="E86" s="30" t="str">
        <f>IF(SUM('Data · Lists'!C86:F86)&gt;0,"Blacklist: "&amp;TRIM(IF('Data · Lists'!C86=1,"FATF blacklist; ","")&amp;IF('Data · Lists'!D86=1,"UN sanctions; ","")&amp;IF('Data · Lists'!E86=1,"home-jurisdiction sanctions; ","")&amp;IF('Data · Lists'!F86=1,"internal blacklist","")),IF(SUM('Data · Lists'!G86:L86)&gt;0,"Auto-High: "&amp;TRIM(IF('Data · Lists'!G86=1,"FATF greylist; ","")&amp;IF('Data · Lists'!H86=1,"EU high-risk; ","")&amp;IF('Data · Lists'!I86=1,"EU sanctions; ","")&amp;IF('Data · Lists'!J86=1,"UK sanctions; ","")&amp;IF('Data · Lists'!K86=1,"OFAC; ","")&amp;IF('Data · Lists'!L86=1,"Canada sanctions","")),IF(J86=0,"No index data: Manual Review",IF(K86&lt;cov_min,"Coverage below minimum: Manual Review","Index-based"&amp;IF(J86=1," (single indicator, raised one level)","")&amp;IF('Data · Lists'!M86=1," + offshore floor","")))))</f>
        <v>Index-based</v>
      </c>
      <c r="F86" s="30" t="str">
        <f t="shared" si="7"/>
        <v>EDD, enhanced ongoing monitoring, management approval to onboard or continue.</v>
      </c>
      <c r="G86" s="11"/>
      <c r="H86" s="36"/>
      <c r="I86" s="11" t="str">
        <f>IF(SUM('Data · Lists'!C86:F86)&gt;0,"Blacklist",IF(SUM('Data · Lists'!G86:L86)&gt;0,"High Risk",IF(J86=0,"Manual Review",IF(K86&lt;cov_min,"Manual Review",INDEX(Cfg_Ratings,MIN(3,MAX(IF('Data · Lists'!M86=1,off_floor,1),IF(J86=1,IF(L86&lt;band_L,1,IF(L86&lt;band_M,2,3))+1,IF(L86&lt;band_L,1,IF(L86&lt;band_M,2,3))))))))))</f>
        <v>High Risk</v>
      </c>
      <c r="J86" s="11">
        <f t="shared" si="8"/>
        <v>4</v>
      </c>
      <c r="K86" s="17">
        <f t="shared" si="9"/>
        <v>0.8</v>
      </c>
      <c r="L86" s="18">
        <f t="shared" si="10"/>
        <v>2.5</v>
      </c>
      <c r="M86" s="11" t="str">
        <f>IF('Data · Indices'!C86="","",IF('Data · Indices'!C86="Low",1,IF('Data · Indices'!C86="Medium",2,IF('Data · Indices'!C86="High",3,NA()))))</f>
        <v/>
      </c>
      <c r="N86" s="11" t="str">
        <f>IF('Data · Indices'!D86="","",IF('Data · Indices'!D86="Low",1,IF('Data · Indices'!D86="Medium",2,IF('Data · Indices'!D86="High",3,NA()))))</f>
        <v/>
      </c>
      <c r="O86" s="11" t="str">
        <f>IF('Data · Indices'!E86="","",IF('Data · Indices'!E86="Low",1,IF('Data · Indices'!E86="Medium",2,IF('Data · Indices'!E86="High",3,NA()))))</f>
        <v/>
      </c>
      <c r="P86" s="11" t="str">
        <f>IF('Data · Indices'!F86="","",IF('Data · Indices'!F86="Low",1,IF('Data · Indices'!F86="Medium",2,IF('Data · Indices'!F86="High",3,NA()))))</f>
        <v/>
      </c>
      <c r="Q86" s="11" t="str">
        <f>IF('Data · Indices'!G86="","",IF('Data · Indices'!G86="Low",1,IF('Data · Indices'!G86="Medium",2,IF('Data · Indices'!G86="High",3,NA()))))</f>
        <v/>
      </c>
      <c r="R86" s="11">
        <f t="shared" si="11"/>
        <v>80</v>
      </c>
      <c r="S86" s="15" t="s">
        <v>404</v>
      </c>
      <c r="T86" s="30"/>
      <c r="U86" s="36"/>
    </row>
    <row r="87" spans="1:21" x14ac:dyDescent="0.2">
      <c r="A87" s="19" t="s">
        <v>405</v>
      </c>
      <c r="B87" s="19" t="s">
        <v>406</v>
      </c>
      <c r="C87" s="37" t="s">
        <v>407</v>
      </c>
      <c r="D87" s="20" t="str">
        <f t="shared" si="6"/>
        <v>Medium Risk</v>
      </c>
      <c r="E87" s="38" t="str">
        <f>IF(SUM('Data · Lists'!C87:F87)&gt;0,"Blacklist: "&amp;TRIM(IF('Data · Lists'!C87=1,"FATF blacklist; ","")&amp;IF('Data · Lists'!D87=1,"UN sanctions; ","")&amp;IF('Data · Lists'!E87=1,"home-jurisdiction sanctions; ","")&amp;IF('Data · Lists'!F87=1,"internal blacklist","")),IF(SUM('Data · Lists'!G87:L87)&gt;0,"Auto-High: "&amp;TRIM(IF('Data · Lists'!G87=1,"FATF greylist; ","")&amp;IF('Data · Lists'!H87=1,"EU high-risk; ","")&amp;IF('Data · Lists'!I87=1,"EU sanctions; ","")&amp;IF('Data · Lists'!J87=1,"UK sanctions; ","")&amp;IF('Data · Lists'!K87=1,"OFAC; ","")&amp;IF('Data · Lists'!L87=1,"Canada sanctions","")),IF(J87=0,"No index data: Manual Review",IF(K87&lt;cov_min,"Coverage below minimum: Manual Review","Index-based"&amp;IF(J87=1," (single indicator, raised one level)","")&amp;IF('Data · Lists'!M87=1," + offshore floor","")))))</f>
        <v>Index-based</v>
      </c>
      <c r="F87" s="38" t="str">
        <f t="shared" si="7"/>
        <v>Standard CDD with awareness of contextual factors.</v>
      </c>
      <c r="G87" s="21"/>
      <c r="H87" s="39"/>
      <c r="I87" s="21" t="str">
        <f>IF(SUM('Data · Lists'!C87:F87)&gt;0,"Blacklist",IF(SUM('Data · Lists'!G87:L87)&gt;0,"High Risk",IF(J87=0,"Manual Review",IF(K87&lt;cov_min,"Manual Review",INDEX(Cfg_Ratings,MIN(3,MAX(IF('Data · Lists'!M87=1,off_floor,1),IF(J87=1,IF(L87&lt;band_L,1,IF(L87&lt;band_M,2,3))+1,IF(L87&lt;band_L,1,IF(L87&lt;band_M,2,3))))))))))</f>
        <v>Medium Risk</v>
      </c>
      <c r="J87" s="21">
        <f t="shared" si="8"/>
        <v>5</v>
      </c>
      <c r="K87" s="22">
        <f t="shared" si="9"/>
        <v>1.0</v>
      </c>
      <c r="L87" s="23">
        <f t="shared" si="10"/>
        <v>2.2</v>
      </c>
      <c r="M87" s="21" t="str">
        <f>IF('Data · Indices'!C87="","",IF('Data · Indices'!C87="Low",1,IF('Data · Indices'!C87="Medium",2,IF('Data · Indices'!C87="High",3,NA()))))</f>
        <v/>
      </c>
      <c r="N87" s="21" t="str">
        <f>IF('Data · Indices'!D87="","",IF('Data · Indices'!D87="Low",1,IF('Data · Indices'!D87="Medium",2,IF('Data · Indices'!D87="High",3,NA()))))</f>
        <v/>
      </c>
      <c r="O87" s="21" t="str">
        <f>IF('Data · Indices'!E87="","",IF('Data · Indices'!E87="Low",1,IF('Data · Indices'!E87="Medium",2,IF('Data · Indices'!E87="High",3,NA()))))</f>
        <v/>
      </c>
      <c r="P87" s="21" t="str">
        <f>IF('Data · Indices'!F87="","",IF('Data · Indices'!F87="Low",1,IF('Data · Indices'!F87="Medium",2,IF('Data · Indices'!F87="High",3,NA()))))</f>
        <v/>
      </c>
      <c r="Q87" s="21" t="str">
        <f>IF('Data · Indices'!G87="","",IF('Data · Indices'!G87="Low",1,IF('Data · Indices'!G87="Medium",2,IF('Data · Indices'!G87="High",3,NA()))))</f>
        <v/>
      </c>
      <c r="R87" s="21">
        <f t="shared" si="11"/>
        <v>100</v>
      </c>
      <c r="S87" s="19" t="s">
        <v>408</v>
      </c>
      <c r="T87" s="38"/>
      <c r="U87" s="39"/>
    </row>
    <row r="88" spans="1:21" x14ac:dyDescent="0.2">
      <c r="A88" s="15" t="s">
        <v>409</v>
      </c>
      <c r="B88" s="15" t="s">
        <v>410</v>
      </c>
      <c r="C88" s="35" t="s">
        <v>411</v>
      </c>
      <c r="D88" s="16" t="str">
        <f t="shared" si="6"/>
        <v>Medium Risk</v>
      </c>
      <c r="E88" s="30" t="str">
        <f>IF(SUM('Data · Lists'!C88:F88)&gt;0,"Blacklist: "&amp;TRIM(IF('Data · Lists'!C88=1,"FATF blacklist; ","")&amp;IF('Data · Lists'!D88=1,"UN sanctions; ","")&amp;IF('Data · Lists'!E88=1,"home-jurisdiction sanctions; ","")&amp;IF('Data · Lists'!F88=1,"internal blacklist","")),IF(SUM('Data · Lists'!G88:L88)&gt;0,"Auto-High: "&amp;TRIM(IF('Data · Lists'!G88=1,"FATF greylist; ","")&amp;IF('Data · Lists'!H88=1,"EU high-risk; ","")&amp;IF('Data · Lists'!I88=1,"EU sanctions; ","")&amp;IF('Data · Lists'!J88=1,"UK sanctions; ","")&amp;IF('Data · Lists'!K88=1,"OFAC; ","")&amp;IF('Data · Lists'!L88=1,"Canada sanctions","")),IF(J88=0,"No index data: Manual Review",IF(K88&lt;cov_min,"Coverage below minimum: Manual Review","Index-based"&amp;IF(J88=1," (single indicator, raised one level)","")&amp;IF('Data · Lists'!M88=1," + offshore floor","")))))</f>
        <v>Index-based</v>
      </c>
      <c r="F88" s="30" t="str">
        <f t="shared" si="7"/>
        <v>Standard CDD with awareness of contextual factors.</v>
      </c>
      <c r="G88" s="11"/>
      <c r="H88" s="36"/>
      <c r="I88" s="11" t="str">
        <f>IF(SUM('Data · Lists'!C88:F88)&gt;0,"Blacklist",IF(SUM('Data · Lists'!G88:L88)&gt;0,"High Risk",IF(J88=0,"Manual Review",IF(K88&lt;cov_min,"Manual Review",INDEX(Cfg_Ratings,MIN(3,MAX(IF('Data · Lists'!M88=1,off_floor,1),IF(J88=1,IF(L88&lt;band_L,1,IF(L88&lt;band_M,2,3))+1,IF(L88&lt;band_L,1,IF(L88&lt;band_M,2,3))))))))))</f>
        <v>Medium Risk</v>
      </c>
      <c r="J88" s="11">
        <f t="shared" si="8"/>
        <v>4</v>
      </c>
      <c r="K88" s="17">
        <f t="shared" si="9"/>
        <v>0.8</v>
      </c>
      <c r="L88" s="18">
        <f t="shared" si="10"/>
        <v>1.9375</v>
      </c>
      <c r="M88" s="11" t="str">
        <f>IF('Data · Indices'!C88="","",IF('Data · Indices'!C88="Low",1,IF('Data · Indices'!C88="Medium",2,IF('Data · Indices'!C88="High",3,NA()))))</f>
        <v/>
      </c>
      <c r="N88" s="11" t="str">
        <f>IF('Data · Indices'!D88="","",IF('Data · Indices'!D88="Low",1,IF('Data · Indices'!D88="Medium",2,IF('Data · Indices'!D88="High",3,NA()))))</f>
        <v/>
      </c>
      <c r="O88" s="11" t="str">
        <f>IF('Data · Indices'!E88="","",IF('Data · Indices'!E88="Low",1,IF('Data · Indices'!E88="Medium",2,IF('Data · Indices'!E88="High",3,NA()))))</f>
        <v/>
      </c>
      <c r="P88" s="11" t="str">
        <f>IF('Data · Indices'!F88="","",IF('Data · Indices'!F88="Low",1,IF('Data · Indices'!F88="Medium",2,IF('Data · Indices'!F88="High",3,NA()))))</f>
        <v/>
      </c>
      <c r="Q88" s="11" t="str">
        <f>IF('Data · Indices'!G88="","",IF('Data · Indices'!G88="Low",1,IF('Data · Indices'!G88="Medium",2,IF('Data · Indices'!G88="High",3,NA()))))</f>
        <v/>
      </c>
      <c r="R88" s="11">
        <f t="shared" si="11"/>
        <v>80</v>
      </c>
      <c r="S88" s="15" t="s">
        <v>412</v>
      </c>
      <c r="T88" s="30"/>
      <c r="U88" s="36"/>
    </row>
    <row r="89" spans="1:21" x14ac:dyDescent="0.2">
      <c r="A89" s="19" t="s">
        <v>413</v>
      </c>
      <c r="B89" s="19" t="s">
        <v>414</v>
      </c>
      <c r="C89" s="37" t="s">
        <v>415</v>
      </c>
      <c r="D89" s="20" t="str">
        <f t="shared" si="6"/>
        <v>Medium Risk</v>
      </c>
      <c r="E89" s="38" t="str">
        <f>IF(SUM('Data · Lists'!C89:F89)&gt;0,"Blacklist: "&amp;TRIM(IF('Data · Lists'!C89=1,"FATF blacklist; ","")&amp;IF('Data · Lists'!D89=1,"UN sanctions; ","")&amp;IF('Data · Lists'!E89=1,"home-jurisdiction sanctions; ","")&amp;IF('Data · Lists'!F89=1,"internal blacklist","")),IF(SUM('Data · Lists'!G89:L89)&gt;0,"Auto-High: "&amp;TRIM(IF('Data · Lists'!G89=1,"FATF greylist; ","")&amp;IF('Data · Lists'!H89=1,"EU high-risk; ","")&amp;IF('Data · Lists'!I89=1,"EU sanctions; ","")&amp;IF('Data · Lists'!J89=1,"UK sanctions; ","")&amp;IF('Data · Lists'!K89=1,"OFAC; ","")&amp;IF('Data · Lists'!L89=1,"Canada sanctions","")),IF(J89=0,"No index data: Manual Review",IF(K89&lt;cov_min,"Coverage below minimum: Manual Review","Index-based"&amp;IF(J89=1," (single indicator, raised one level)","")&amp;IF('Data · Lists'!M89=1," + offshore floor","")))))</f>
        <v>Index-based</v>
      </c>
      <c r="F89" s="38" t="str">
        <f t="shared" si="7"/>
        <v>Standard CDD with awareness of contextual factors.</v>
      </c>
      <c r="G89" s="21"/>
      <c r="H89" s="39"/>
      <c r="I89" s="21" t="str">
        <f>IF(SUM('Data · Lists'!C89:F89)&gt;0,"Blacklist",IF(SUM('Data · Lists'!G89:L89)&gt;0,"High Risk",IF(J89=0,"Manual Review",IF(K89&lt;cov_min,"Manual Review",INDEX(Cfg_Ratings,MIN(3,MAX(IF('Data · Lists'!M89=1,off_floor,1),IF(J89=1,IF(L89&lt;band_L,1,IF(L89&lt;band_M,2,3))+1,IF(L89&lt;band_L,1,IF(L89&lt;band_M,2,3))))))))))</f>
        <v>Medium Risk</v>
      </c>
      <c r="J89" s="21">
        <f t="shared" si="8"/>
        <v>5</v>
      </c>
      <c r="K89" s="22">
        <f t="shared" si="9"/>
        <v>1.0</v>
      </c>
      <c r="L89" s="23">
        <f t="shared" si="10"/>
        <v>1.8</v>
      </c>
      <c r="M89" s="21" t="str">
        <f>IF('Data · Indices'!C89="","",IF('Data · Indices'!C89="Low",1,IF('Data · Indices'!C89="Medium",2,IF('Data · Indices'!C89="High",3,NA()))))</f>
        <v/>
      </c>
      <c r="N89" s="21" t="str">
        <f>IF('Data · Indices'!D89="","",IF('Data · Indices'!D89="Low",1,IF('Data · Indices'!D89="Medium",2,IF('Data · Indices'!D89="High",3,NA()))))</f>
        <v/>
      </c>
      <c r="O89" s="21" t="str">
        <f>IF('Data · Indices'!E89="","",IF('Data · Indices'!E89="Low",1,IF('Data · Indices'!E89="Medium",2,IF('Data · Indices'!E89="High",3,NA()))))</f>
        <v/>
      </c>
      <c r="P89" s="21" t="str">
        <f>IF('Data · Indices'!F89="","",IF('Data · Indices'!F89="Low",1,IF('Data · Indices'!F89="Medium",2,IF('Data · Indices'!F89="High",3,NA()))))</f>
        <v/>
      </c>
      <c r="Q89" s="21" t="str">
        <f>IF('Data · Indices'!G89="","",IF('Data · Indices'!G89="Low",1,IF('Data · Indices'!G89="Medium",2,IF('Data · Indices'!G89="High",3,NA()))))</f>
        <v/>
      </c>
      <c r="R89" s="21">
        <f t="shared" si="11"/>
        <v>100</v>
      </c>
      <c r="S89" s="19" t="s">
        <v>416</v>
      </c>
      <c r="T89" s="38"/>
      <c r="U89" s="39"/>
    </row>
    <row r="90" spans="1:21" x14ac:dyDescent="0.2">
      <c r="A90" s="15" t="s">
        <v>417</v>
      </c>
      <c r="B90" s="15" t="s">
        <v>418</v>
      </c>
      <c r="C90" s="35" t="s">
        <v>419</v>
      </c>
      <c r="D90" s="16" t="str">
        <f t="shared" si="6"/>
        <v>Low Risk</v>
      </c>
      <c r="E90" s="30" t="str">
        <f>IF(SUM('Data · Lists'!C90:F90)&gt;0,"Blacklist: "&amp;TRIM(IF('Data · Lists'!C90=1,"FATF blacklist; ","")&amp;IF('Data · Lists'!D90=1,"UN sanctions; ","")&amp;IF('Data · Lists'!E90=1,"home-jurisdiction sanctions; ","")&amp;IF('Data · Lists'!F90=1,"internal blacklist","")),IF(SUM('Data · Lists'!G90:L90)&gt;0,"Auto-High: "&amp;TRIM(IF('Data · Lists'!G90=1,"FATF greylist; ","")&amp;IF('Data · Lists'!H90=1,"EU high-risk; ","")&amp;IF('Data · Lists'!I90=1,"EU sanctions; ","")&amp;IF('Data · Lists'!J90=1,"UK sanctions; ","")&amp;IF('Data · Lists'!K90=1,"OFAC; ","")&amp;IF('Data · Lists'!L90=1,"Canada sanctions","")),IF(J90=0,"No index data: Manual Review",IF(K90&lt;cov_min,"Coverage below minimum: Manual Review","Index-based"&amp;IF(J90=1," (single indicator, raised one level)","")&amp;IF('Data · Lists'!M90=1," + offshore floor","")))))</f>
        <v>Index-based</v>
      </c>
      <c r="F90" s="30" t="str">
        <f t="shared" si="7"/>
        <v>Simplified measures where permitted, subject to Compliance confirmation.</v>
      </c>
      <c r="G90" s="11"/>
      <c r="H90" s="36"/>
      <c r="I90" s="11" t="str">
        <f>IF(SUM('Data · Lists'!C90:F90)&gt;0,"Blacklist",IF(SUM('Data · Lists'!G90:L90)&gt;0,"High Risk",IF(J90=0,"Manual Review",IF(K90&lt;cov_min,"Manual Review",INDEX(Cfg_Ratings,MIN(3,MAX(IF('Data · Lists'!M90=1,off_floor,1),IF(J90=1,IF(L90&lt;band_L,1,IF(L90&lt;band_M,2,3))+1,IF(L90&lt;band_L,1,IF(L90&lt;band_M,2,3))))))))))</f>
        <v>Low Risk</v>
      </c>
      <c r="J90" s="11">
        <f t="shared" si="8"/>
        <v>5</v>
      </c>
      <c r="K90" s="17">
        <f t="shared" si="9"/>
        <v>1.0</v>
      </c>
      <c r="L90" s="18">
        <f t="shared" si="10"/>
        <v>1.65</v>
      </c>
      <c r="M90" s="11" t="str">
        <f>IF('Data · Indices'!C90="","",IF('Data · Indices'!C90="Low",1,IF('Data · Indices'!C90="Medium",2,IF('Data · Indices'!C90="High",3,NA()))))</f>
        <v/>
      </c>
      <c r="N90" s="11" t="str">
        <f>IF('Data · Indices'!D90="","",IF('Data · Indices'!D90="Low",1,IF('Data · Indices'!D90="Medium",2,IF('Data · Indices'!D90="High",3,NA()))))</f>
        <v/>
      </c>
      <c r="O90" s="11" t="str">
        <f>IF('Data · Indices'!E90="","",IF('Data · Indices'!E90="Low",1,IF('Data · Indices'!E90="Medium",2,IF('Data · Indices'!E90="High",3,NA()))))</f>
        <v/>
      </c>
      <c r="P90" s="11" t="str">
        <f>IF('Data · Indices'!F90="","",IF('Data · Indices'!F90="Low",1,IF('Data · Indices'!F90="Medium",2,IF('Data · Indices'!F90="High",3,NA()))))</f>
        <v/>
      </c>
      <c r="Q90" s="11" t="str">
        <f>IF('Data · Indices'!G90="","",IF('Data · Indices'!G90="Low",1,IF('Data · Indices'!G90="Medium",2,IF('Data · Indices'!G90="High",3,NA()))))</f>
        <v/>
      </c>
      <c r="R90" s="11">
        <f t="shared" si="11"/>
        <v>100</v>
      </c>
      <c r="S90" s="15" t="s">
        <v>420</v>
      </c>
      <c r="T90" s="30"/>
      <c r="U90" s="36"/>
    </row>
    <row r="91" spans="1:21" x14ac:dyDescent="0.2">
      <c r="A91" s="19" t="s">
        <v>421</v>
      </c>
      <c r="B91" s="19" t="s">
        <v>422</v>
      </c>
      <c r="C91" s="37" t="s">
        <v>423</v>
      </c>
      <c r="D91" s="20" t="str">
        <f t="shared" si="6"/>
        <v>Medium Risk</v>
      </c>
      <c r="E91" s="38" t="str">
        <f>IF(SUM('Data · Lists'!C91:F91)&gt;0,"Blacklist: "&amp;TRIM(IF('Data · Lists'!C91=1,"FATF blacklist; ","")&amp;IF('Data · Lists'!D91=1,"UN sanctions; ","")&amp;IF('Data · Lists'!E91=1,"home-jurisdiction sanctions; ","")&amp;IF('Data · Lists'!F91=1,"internal blacklist","")),IF(SUM('Data · Lists'!G91:L91)&gt;0,"Auto-High: "&amp;TRIM(IF('Data · Lists'!G91=1,"FATF greylist; ","")&amp;IF('Data · Lists'!H91=1,"EU high-risk; ","")&amp;IF('Data · Lists'!I91=1,"EU sanctions; ","")&amp;IF('Data · Lists'!J91=1,"UK sanctions; ","")&amp;IF('Data · Lists'!K91=1,"OFAC; ","")&amp;IF('Data · Lists'!L91=1,"Canada sanctions","")),IF(J91=0,"No index data: Manual Review",IF(K91&lt;cov_min,"Coverage below minimum: Manual Review","Index-based"&amp;IF(J91=1," (single indicator, raised one level)","")&amp;IF('Data · Lists'!M91=1," + offshore floor","")))))</f>
        <v>Coverage below minimum: Manual Review</v>
      </c>
      <c r="F91" s="38" t="str">
        <f t="shared" si="7"/>
        <v>Standard CDD with awareness of contextual factors.</v>
      </c>
      <c r="G91" s="21" t="inlineStr">
        <is>
          <t xml:space="preserve">Medium Risk</t>
        </is>
      </c>
      <c r="H91" s="39" t="inlineStr">
        <is>
          <t xml:space="preserve">Northhold default rule R4: removed from FATF grey list Feb 2024; Eurostat OFC -&gt; Medium.</t>
        </is>
      </c>
      <c r="I91" s="21" t="str">
        <f>IF(SUM('Data · Lists'!C91:F91)&gt;0,"Blacklist",IF(SUM('Data · Lists'!G91:L91)&gt;0,"High Risk",IF(J91=0,"Manual Review",IF(K91&lt;cov_min,"Manual Review",INDEX(Cfg_Ratings,MIN(3,MAX(IF('Data · Lists'!M91=1,off_floor,1),IF(J91=1,IF(L91&lt;band_L,1,IF(L91&lt;band_M,2,3))+1,IF(L91&lt;band_L,1,IF(L91&lt;band_M,2,3))))))))))</f>
        <v>Manual Review</v>
      </c>
      <c r="J91" s="21">
        <f t="shared" si="8"/>
        <v>1</v>
      </c>
      <c r="K91" s="22">
        <f t="shared" si="9"/>
        <v>0.2</v>
      </c>
      <c r="L91" s="23">
        <f t="shared" si="10"/>
        <v>2.0</v>
      </c>
      <c r="M91" s="21" t="str">
        <f>IF('Data · Indices'!C91="","",IF('Data · Indices'!C91="Low",1,IF('Data · Indices'!C91="Medium",2,IF('Data · Indices'!C91="High",3,NA()))))</f>
        <v/>
      </c>
      <c r="N91" s="21" t="str">
        <f>IF('Data · Indices'!D91="","",IF('Data · Indices'!D91="Low",1,IF('Data · Indices'!D91="Medium",2,IF('Data · Indices'!D91="High",3,NA()))))</f>
        <v/>
      </c>
      <c r="O91" s="21" t="str">
        <f>IF('Data · Indices'!E91="","",IF('Data · Indices'!E91="Low",1,IF('Data · Indices'!E91="Medium",2,IF('Data · Indices'!E91="High",3,NA()))))</f>
        <v/>
      </c>
      <c r="P91" s="21" t="str">
        <f>IF('Data · Indices'!F91="","",IF('Data · Indices'!F91="Low",1,IF('Data · Indices'!F91="Medium",2,IF('Data · Indices'!F91="High",3,NA()))))</f>
        <v/>
      </c>
      <c r="Q91" s="21" t="str">
        <f>IF('Data · Indices'!G91="","",IF('Data · Indices'!G91="Low",1,IF('Data · Indices'!G91="Medium",2,IF('Data · Indices'!G91="High",3,NA()))))</f>
        <v/>
      </c>
      <c r="R91" s="21">
        <f t="shared" si="11"/>
        <v>20</v>
      </c>
      <c r="S91" s="19" t="s">
        <v>424</v>
      </c>
      <c r="T91" s="38"/>
      <c r="U91" s="39"/>
    </row>
    <row r="92" spans="1:21" x14ac:dyDescent="0.2">
      <c r="A92" s="15" t="s">
        <v>425</v>
      </c>
      <c r="B92" s="15" t="s">
        <v>426</v>
      </c>
      <c r="C92" s="35" t="s">
        <v>427</v>
      </c>
      <c r="D92" s="16" t="str">
        <f t="shared" si="6"/>
        <v>Low Risk</v>
      </c>
      <c r="E92" s="30" t="str">
        <f>IF(SUM('Data · Lists'!C92:F92)&gt;0,"Blacklist: "&amp;TRIM(IF('Data · Lists'!C92=1,"FATF blacklist; ","")&amp;IF('Data · Lists'!D92=1,"UN sanctions; ","")&amp;IF('Data · Lists'!E92=1,"home-jurisdiction sanctions; ","")&amp;IF('Data · Lists'!F92=1,"internal blacklist","")),IF(SUM('Data · Lists'!G92:L92)&gt;0,"Auto-High: "&amp;TRIM(IF('Data · Lists'!G92=1,"FATF greylist; ","")&amp;IF('Data · Lists'!H92=1,"EU high-risk; ","")&amp;IF('Data · Lists'!I92=1,"EU sanctions; ","")&amp;IF('Data · Lists'!J92=1,"UK sanctions; ","")&amp;IF('Data · Lists'!K92=1,"OFAC; ","")&amp;IF('Data · Lists'!L92=1,"Canada sanctions","")),IF(J92=0,"No index data: Manual Review",IF(K92&lt;cov_min,"Coverage below minimum: Manual Review","Index-based"&amp;IF(J92=1," (single indicator, raised one level)","")&amp;IF('Data · Lists'!M92=1," + offshore floor","")))))</f>
        <v>Index-based</v>
      </c>
      <c r="F92" s="30" t="str">
        <f t="shared" si="7"/>
        <v>Simplified measures where permitted, subject to Compliance confirmation.</v>
      </c>
      <c r="G92" s="11"/>
      <c r="H92" s="36"/>
      <c r="I92" s="11" t="str">
        <f>IF(SUM('Data · Lists'!C92:F92)&gt;0,"Blacklist",IF(SUM('Data · Lists'!G92:L92)&gt;0,"High Risk",IF(J92=0,"Manual Review",IF(K92&lt;cov_min,"Manual Review",INDEX(Cfg_Ratings,MIN(3,MAX(IF('Data · Lists'!M92=1,off_floor,1),IF(J92=1,IF(L92&lt;band_L,1,IF(L92&lt;band_M,2,3))+1,IF(L92&lt;band_L,1,IF(L92&lt;band_M,2,3))))))))))</f>
        <v>Low Risk</v>
      </c>
      <c r="J92" s="11">
        <f t="shared" si="8"/>
        <v>5</v>
      </c>
      <c r="K92" s="17">
        <f t="shared" si="9"/>
        <v>1.0</v>
      </c>
      <c r="L92" s="18">
        <f t="shared" si="10"/>
        <v>1.4</v>
      </c>
      <c r="M92" s="11" t="str">
        <f>IF('Data · Indices'!C92="","",IF('Data · Indices'!C92="Low",1,IF('Data · Indices'!C92="Medium",2,IF('Data · Indices'!C92="High",3,NA()))))</f>
        <v/>
      </c>
      <c r="N92" s="11" t="str">
        <f>IF('Data · Indices'!D92="","",IF('Data · Indices'!D92="Low",1,IF('Data · Indices'!D92="Medium",2,IF('Data · Indices'!D92="High",3,NA()))))</f>
        <v/>
      </c>
      <c r="O92" s="11" t="str">
        <f>IF('Data · Indices'!E92="","",IF('Data · Indices'!E92="Low",1,IF('Data · Indices'!E92="Medium",2,IF('Data · Indices'!E92="High",3,NA()))))</f>
        <v/>
      </c>
      <c r="P92" s="11" t="str">
        <f>IF('Data · Indices'!F92="","",IF('Data · Indices'!F92="Low",1,IF('Data · Indices'!F92="Medium",2,IF('Data · Indices'!F92="High",3,NA()))))</f>
        <v/>
      </c>
      <c r="Q92" s="11" t="str">
        <f>IF('Data · Indices'!G92="","",IF('Data · Indices'!G92="Low",1,IF('Data · Indices'!G92="Medium",2,IF('Data · Indices'!G92="High",3,NA()))))</f>
        <v/>
      </c>
      <c r="R92" s="11">
        <f t="shared" si="11"/>
        <v>100</v>
      </c>
      <c r="S92" s="15" t="s">
        <v>428</v>
      </c>
      <c r="T92" s="30"/>
      <c r="U92" s="36"/>
    </row>
    <row r="93" spans="1:21" x14ac:dyDescent="0.2">
      <c r="A93" s="19" t="s">
        <v>429</v>
      </c>
      <c r="B93" s="19" t="s">
        <v>430</v>
      </c>
      <c r="C93" s="37" t="s">
        <v>431</v>
      </c>
      <c r="D93" s="20" t="str">
        <f t="shared" si="6"/>
        <v>Medium Risk</v>
      </c>
      <c r="E93" s="38" t="str">
        <f>IF(SUM('Data · Lists'!C93:F93)&gt;0,"Blacklist: "&amp;TRIM(IF('Data · Lists'!C93=1,"FATF blacklist; ","")&amp;IF('Data · Lists'!D93=1,"UN sanctions; ","")&amp;IF('Data · Lists'!E93=1,"home-jurisdiction sanctions; ","")&amp;IF('Data · Lists'!F93=1,"internal blacklist","")),IF(SUM('Data · Lists'!G93:L93)&gt;0,"Auto-High: "&amp;TRIM(IF('Data · Lists'!G93=1,"FATF greylist; ","")&amp;IF('Data · Lists'!H93=1,"EU high-risk; ","")&amp;IF('Data · Lists'!I93=1,"EU sanctions; ","")&amp;IF('Data · Lists'!J93=1,"UK sanctions; ","")&amp;IF('Data · Lists'!K93=1,"OFAC; ","")&amp;IF('Data · Lists'!L93=1,"Canada sanctions","")),IF(J93=0,"No index data: Manual Review",IF(K93&lt;cov_min,"Coverage below minimum: Manual Review","Index-based"&amp;IF(J93=1," (single indicator, raised one level)","")&amp;IF('Data · Lists'!M93=1," + offshore floor","")))))</f>
        <v>Coverage below minimum: Manual Review</v>
      </c>
      <c r="F93" s="38" t="str">
        <f t="shared" si="7"/>
        <v>Standard CDD with awareness of contextual factors.</v>
      </c>
      <c r="G93" s="21" t="inlineStr">
        <is>
          <t xml:space="preserve">Medium Risk</t>
        </is>
      </c>
      <c r="H93" s="39" t="inlineStr">
        <is>
          <t xml:space="preserve">Northhold default rule R4: Danish realm outside the EU; on EU tax list Annex II.</t>
        </is>
      </c>
      <c r="I93" s="21" t="str">
        <f>IF(SUM('Data · Lists'!C93:F93)&gt;0,"Blacklist",IF(SUM('Data · Lists'!G93:L93)&gt;0,"High Risk",IF(J93=0,"Manual Review",IF(K93&lt;cov_min,"Manual Review",INDEX(Cfg_Ratings,MIN(3,MAX(IF('Data · Lists'!M93=1,off_floor,1),IF(J93=1,IF(L93&lt;band_L,1,IF(L93&lt;band_M,2,3))+1,IF(L93&lt;band_L,1,IF(L93&lt;band_M,2,3))))))))))</f>
        <v>Manual Review</v>
      </c>
      <c r="J93" s="21">
        <f t="shared" si="8"/>
        <v>1</v>
      </c>
      <c r="K93" s="22">
        <f t="shared" si="9"/>
        <v>0.1</v>
      </c>
      <c r="L93" s="23">
        <f t="shared" si="10"/>
        <v>1.0</v>
      </c>
      <c r="M93" s="21" t="str">
        <f>IF('Data · Indices'!C93="","",IF('Data · Indices'!C93="Low",1,IF('Data · Indices'!C93="Medium",2,IF('Data · Indices'!C93="High",3,NA()))))</f>
        <v/>
      </c>
      <c r="N93" s="21" t="str">
        <f>IF('Data · Indices'!D93="","",IF('Data · Indices'!D93="Low",1,IF('Data · Indices'!D93="Medium",2,IF('Data · Indices'!D93="High",3,NA()))))</f>
        <v/>
      </c>
      <c r="O93" s="21" t="str">
        <f>IF('Data · Indices'!E93="","",IF('Data · Indices'!E93="Low",1,IF('Data · Indices'!E93="Medium",2,IF('Data · Indices'!E93="High",3,NA()))))</f>
        <v/>
      </c>
      <c r="P93" s="21" t="str">
        <f>IF('Data · Indices'!F93="","",IF('Data · Indices'!F93="Low",1,IF('Data · Indices'!F93="Medium",2,IF('Data · Indices'!F93="High",3,NA()))))</f>
        <v/>
      </c>
      <c r="Q93" s="21" t="str">
        <f>IF('Data · Indices'!G93="","",IF('Data · Indices'!G93="Low",1,IF('Data · Indices'!G93="Medium",2,IF('Data · Indices'!G93="High",3,NA()))))</f>
        <v/>
      </c>
      <c r="R93" s="21">
        <f t="shared" si="11"/>
        <v>10</v>
      </c>
      <c r="S93" s="19" t="s">
        <v>432</v>
      </c>
      <c r="T93" s="38"/>
      <c r="U93" s="39"/>
    </row>
    <row r="94" spans="1:21" x14ac:dyDescent="0.2">
      <c r="A94" s="15" t="s">
        <v>433</v>
      </c>
      <c r="B94" s="15" t="s">
        <v>434</v>
      </c>
      <c r="C94" s="35" t="s">
        <v>435</v>
      </c>
      <c r="D94" s="16" t="str">
        <f t="shared" si="6"/>
        <v>Medium Risk</v>
      </c>
      <c r="E94" s="30" t="str">
        <f>IF(SUM('Data · Lists'!C94:F94)&gt;0,"Blacklist: "&amp;TRIM(IF('Data · Lists'!C94=1,"FATF blacklist; ","")&amp;IF('Data · Lists'!D94=1,"UN sanctions; ","")&amp;IF('Data · Lists'!E94=1,"home-jurisdiction sanctions; ","")&amp;IF('Data · Lists'!F94=1,"internal blacklist","")),IF(SUM('Data · Lists'!G94:L94)&gt;0,"Auto-High: "&amp;TRIM(IF('Data · Lists'!G94=1,"FATF greylist; ","")&amp;IF('Data · Lists'!H94=1,"EU high-risk; ","")&amp;IF('Data · Lists'!I94=1,"EU sanctions; ","")&amp;IF('Data · Lists'!J94=1,"UK sanctions; ","")&amp;IF('Data · Lists'!K94=1,"OFAC; ","")&amp;IF('Data · Lists'!L94=1,"Canada sanctions","")),IF(J94=0,"No index data: Manual Review",IF(K94&lt;cov_min,"Coverage below minimum: Manual Review","Index-based"&amp;IF(J94=1," (single indicator, raised one level)","")&amp;IF('Data · Lists'!M94=1," + offshore floor","")))))</f>
        <v>Index-based + offshore floor</v>
      </c>
      <c r="F94" s="30" t="str">
        <f t="shared" si="7"/>
        <v>Standard CDD with awareness of contextual factors.</v>
      </c>
      <c r="G94" s="11"/>
      <c r="H94" s="36"/>
      <c r="I94" s="11" t="str">
        <f>IF(SUM('Data · Lists'!C94:F94)&gt;0,"Blacklist",IF(SUM('Data · Lists'!G94:L94)&gt;0,"High Risk",IF(J94=0,"Manual Review",IF(K94&lt;cov_min,"Manual Review",INDEX(Cfg_Ratings,MIN(3,MAX(IF('Data · Lists'!M94=1,off_floor,1),IF(J94=1,IF(L94&lt;band_L,1,IF(L94&lt;band_M,2,3))+1,IF(L94&lt;band_L,1,IF(L94&lt;band_M,2,3))))))))))</f>
        <v>Medium Risk</v>
      </c>
      <c r="J94" s="11">
        <f t="shared" si="8"/>
        <v>4</v>
      </c>
      <c r="K94" s="17">
        <f t="shared" si="9"/>
        <v>0.85</v>
      </c>
      <c r="L94" s="18">
        <f t="shared" si="10"/>
        <v>1.8823529411764706</v>
      </c>
      <c r="M94" s="11" t="str">
        <f>IF('Data · Indices'!C94="","",IF('Data · Indices'!C94="Low",1,IF('Data · Indices'!C94="Medium",2,IF('Data · Indices'!C94="High",3,NA()))))</f>
        <v/>
      </c>
      <c r="N94" s="11" t="str">
        <f>IF('Data · Indices'!D94="","",IF('Data · Indices'!D94="Low",1,IF('Data · Indices'!D94="Medium",2,IF('Data · Indices'!D94="High",3,NA()))))</f>
        <v/>
      </c>
      <c r="O94" s="11" t="str">
        <f>IF('Data · Indices'!E94="","",IF('Data · Indices'!E94="Low",1,IF('Data · Indices'!E94="Medium",2,IF('Data · Indices'!E94="High",3,NA()))))</f>
        <v/>
      </c>
      <c r="P94" s="11" t="str">
        <f>IF('Data · Indices'!F94="","",IF('Data · Indices'!F94="Low",1,IF('Data · Indices'!F94="Medium",2,IF('Data · Indices'!F94="High",3,NA()))))</f>
        <v/>
      </c>
      <c r="Q94" s="11" t="str">
        <f>IF('Data · Indices'!G94="","",IF('Data · Indices'!G94="Low",1,IF('Data · Indices'!G94="Medium",2,IF('Data · Indices'!G94="High",3,NA()))))</f>
        <v/>
      </c>
      <c r="R94" s="11">
        <f t="shared" si="11"/>
        <v>85</v>
      </c>
      <c r="S94" s="15" t="s">
        <v>436</v>
      </c>
      <c r="T94" s="30"/>
      <c r="U94" s="36"/>
    </row>
    <row r="95" spans="1:21" x14ac:dyDescent="0.2">
      <c r="A95" s="19" t="s">
        <v>437</v>
      </c>
      <c r="B95" s="19" t="s">
        <v>438</v>
      </c>
      <c r="C95" s="37" t="s">
        <v>439</v>
      </c>
      <c r="D95" s="20" t="str">
        <f t="shared" si="6"/>
        <v>Low Risk</v>
      </c>
      <c r="E95" s="38" t="str">
        <f>IF(SUM('Data · Lists'!C95:F95)&gt;0,"Blacklist: "&amp;TRIM(IF('Data · Lists'!C95=1,"FATF blacklist; ","")&amp;IF('Data · Lists'!D95=1,"UN sanctions; ","")&amp;IF('Data · Lists'!E95=1,"home-jurisdiction sanctions; ","")&amp;IF('Data · Lists'!F95=1,"internal blacklist","")),IF(SUM('Data · Lists'!G95:L95)&gt;0,"Auto-High: "&amp;TRIM(IF('Data · Lists'!G95=1,"FATF greylist; ","")&amp;IF('Data · Lists'!H95=1,"EU high-risk; ","")&amp;IF('Data · Lists'!I95=1,"EU sanctions; ","")&amp;IF('Data · Lists'!J95=1,"UK sanctions; ","")&amp;IF('Data · Lists'!K95=1,"OFAC; ","")&amp;IF('Data · Lists'!L95=1,"Canada sanctions","")),IF(J95=0,"No index data: Manual Review",IF(K95&lt;cov_min,"Coverage below minimum: Manual Review","Index-based"&amp;IF(J95=1," (single indicator, raised one level)","")&amp;IF('Data · Lists'!M95=1," + offshore floor","")))))</f>
        <v>No index data: Manual Review</v>
      </c>
      <c r="F95" s="38" t="str">
        <f t="shared" si="7"/>
        <v>Simplified measures where permitted, subject to Compliance confirmation.</v>
      </c>
      <c r="G95" s="21" t="inlineStr">
        <is>
          <t xml:space="preserve">Low Risk</t>
        </is>
      </c>
      <c r="H95" s="39" t="inlineStr">
        <is>
          <t xml:space="preserve">Northhold default rule R2: EU outermost region; French AML/CFT law applies. Parent FRA = Low Risk.</t>
        </is>
      </c>
      <c r="I95" s="21" t="str">
        <f>IF(SUM('Data · Lists'!C95:F95)&gt;0,"Blacklist",IF(SUM('Data · Lists'!G95:L95)&gt;0,"High Risk",IF(J95=0,"Manual Review",IF(K95&lt;cov_min,"Manual Review",INDEX(Cfg_Ratings,MIN(3,MAX(IF('Data · Lists'!M95=1,off_floor,1),IF(J95=1,IF(L95&lt;band_L,1,IF(L95&lt;band_M,2,3))+1,IF(L95&lt;band_L,1,IF(L95&lt;band_M,2,3))))))))))</f>
        <v>Manual Review</v>
      </c>
      <c r="J95" s="21">
        <f t="shared" si="8"/>
        <v>0</v>
      </c>
      <c r="K95" s="22">
        <f t="shared" si="9"/>
        <v>0.0</v>
      </c>
      <c r="L95" s="23" t="str">
        <f t="shared" si="10"/>
        <v/>
      </c>
      <c r="M95" s="21" t="str">
        <f>IF('Data · Indices'!C95="","",IF('Data · Indices'!C95="Low",1,IF('Data · Indices'!C95="Medium",2,IF('Data · Indices'!C95="High",3,NA()))))</f>
        <v/>
      </c>
      <c r="N95" s="21" t="str">
        <f>IF('Data · Indices'!D95="","",IF('Data · Indices'!D95="Low",1,IF('Data · Indices'!D95="Medium",2,IF('Data · Indices'!D95="High",3,NA()))))</f>
        <v/>
      </c>
      <c r="O95" s="21" t="str">
        <f>IF('Data · Indices'!E95="","",IF('Data · Indices'!E95="Low",1,IF('Data · Indices'!E95="Medium",2,IF('Data · Indices'!E95="High",3,NA()))))</f>
        <v/>
      </c>
      <c r="P95" s="21" t="str">
        <f>IF('Data · Indices'!F95="","",IF('Data · Indices'!F95="Low",1,IF('Data · Indices'!F95="Medium",2,IF('Data · Indices'!F95="High",3,NA()))))</f>
        <v/>
      </c>
      <c r="Q95" s="21" t="str">
        <f>IF('Data · Indices'!G95="","",IF('Data · Indices'!G95="Low",1,IF('Data · Indices'!G95="Medium",2,IF('Data · Indices'!G95="High",3,NA()))))</f>
        <v/>
      </c>
      <c r="R95" s="21">
        <f t="shared" si="11"/>
        <v>0</v>
      </c>
      <c r="S95" s="19" t="s">
        <v>440</v>
      </c>
      <c r="T95" s="38"/>
      <c r="U95" s="39"/>
    </row>
    <row r="96" spans="1:21" x14ac:dyDescent="0.2">
      <c r="A96" s="15" t="s">
        <v>441</v>
      </c>
      <c r="B96" s="15" t="s">
        <v>442</v>
      </c>
      <c r="C96" s="35" t="s">
        <v>443</v>
      </c>
      <c r="D96" s="16" t="str">
        <f t="shared" si="6"/>
        <v>Medium Risk</v>
      </c>
      <c r="E96" s="30" t="str">
        <f>IF(SUM('Data · Lists'!C96:F96)&gt;0,"Blacklist: "&amp;TRIM(IF('Data · Lists'!C96=1,"FATF blacklist; ","")&amp;IF('Data · Lists'!D96=1,"UN sanctions; ","")&amp;IF('Data · Lists'!E96=1,"home-jurisdiction sanctions; ","")&amp;IF('Data · Lists'!F96=1,"internal blacklist","")),IF(SUM('Data · Lists'!G96:L96)&gt;0,"Auto-High: "&amp;TRIM(IF('Data · Lists'!G96=1,"FATF greylist; ","")&amp;IF('Data · Lists'!H96=1,"EU high-risk; ","")&amp;IF('Data · Lists'!I96=1,"EU sanctions; ","")&amp;IF('Data · Lists'!J96=1,"UK sanctions; ","")&amp;IF('Data · Lists'!K96=1,"OFAC; ","")&amp;IF('Data · Lists'!L96=1,"Canada sanctions","")),IF(J96=0,"No index data: Manual Review",IF(K96&lt;cov_min,"Coverage below minimum: Manual Review","Index-based"&amp;IF(J96=1," (single indicator, raised one level)","")&amp;IF('Data · Lists'!M96=1," + offshore floor","")))))</f>
        <v>Coverage below minimum: Manual Review</v>
      </c>
      <c r="F96" s="30" t="str">
        <f t="shared" si="7"/>
        <v>Standard CDD with awareness of contextual factors.</v>
      </c>
      <c r="G96" s="11" t="inlineStr">
        <is>
          <t xml:space="preserve">Medium Risk</t>
        </is>
      </c>
      <c r="H96" s="36" t="inlineStr">
        <is>
          <t xml:space="preserve">Northhold default rule R3: US territory, Bank Secrecy Act applies; on EU tax list Annex I (context). Parent USA = Medium Risk.</t>
        </is>
      </c>
      <c r="I96" s="11" t="str">
        <f>IF(SUM('Data · Lists'!C96:F96)&gt;0,"Blacklist",IF(SUM('Data · Lists'!G96:L96)&gt;0,"High Risk",IF(J96=0,"Manual Review",IF(K96&lt;cov_min,"Manual Review",INDEX(Cfg_Ratings,MIN(3,MAX(IF('Data · Lists'!M96=1,off_floor,1),IF(J96=1,IF(L96&lt;band_L,1,IF(L96&lt;band_M,2,3))+1,IF(L96&lt;band_L,1,IF(L96&lt;band_M,2,3))))))))))</f>
        <v>Manual Review</v>
      </c>
      <c r="J96" s="11">
        <f t="shared" si="8"/>
        <v>2</v>
      </c>
      <c r="K96" s="17">
        <f t="shared" si="9"/>
        <v>0.3</v>
      </c>
      <c r="L96" s="18">
        <f t="shared" si="10"/>
        <v>2.3333333333333335</v>
      </c>
      <c r="M96" s="11" t="str">
        <f>IF('Data · Indices'!C96="","",IF('Data · Indices'!C96="Low",1,IF('Data · Indices'!C96="Medium",2,IF('Data · Indices'!C96="High",3,NA()))))</f>
        <v/>
      </c>
      <c r="N96" s="11" t="str">
        <f>IF('Data · Indices'!D96="","",IF('Data · Indices'!D96="Low",1,IF('Data · Indices'!D96="Medium",2,IF('Data · Indices'!D96="High",3,NA()))))</f>
        <v/>
      </c>
      <c r="O96" s="11" t="str">
        <f>IF('Data · Indices'!E96="","",IF('Data · Indices'!E96="Low",1,IF('Data · Indices'!E96="Medium",2,IF('Data · Indices'!E96="High",3,NA()))))</f>
        <v/>
      </c>
      <c r="P96" s="11" t="str">
        <f>IF('Data · Indices'!F96="","",IF('Data · Indices'!F96="Low",1,IF('Data · Indices'!F96="Medium",2,IF('Data · Indices'!F96="High",3,NA()))))</f>
        <v/>
      </c>
      <c r="Q96" s="11" t="str">
        <f>IF('Data · Indices'!G96="","",IF('Data · Indices'!G96="Low",1,IF('Data · Indices'!G96="Medium",2,IF('Data · Indices'!G96="High",3,NA()))))</f>
        <v/>
      </c>
      <c r="R96" s="11">
        <f t="shared" si="11"/>
        <v>30</v>
      </c>
      <c r="S96" s="15" t="s">
        <v>444</v>
      </c>
      <c r="T96" s="30"/>
      <c r="U96" s="36"/>
    </row>
    <row r="97" spans="1:21" x14ac:dyDescent="0.2">
      <c r="A97" s="19" t="s">
        <v>445</v>
      </c>
      <c r="B97" s="19" t="s">
        <v>446</v>
      </c>
      <c r="C97" s="37" t="s">
        <v>447</v>
      </c>
      <c r="D97" s="20" t="str">
        <f t="shared" si="6"/>
        <v>Medium Risk</v>
      </c>
      <c r="E97" s="38" t="str">
        <f>IF(SUM('Data · Lists'!C97:F97)&gt;0,"Blacklist: "&amp;TRIM(IF('Data · Lists'!C97=1,"FATF blacklist; ","")&amp;IF('Data · Lists'!D97=1,"UN sanctions; ","")&amp;IF('Data · Lists'!E97=1,"home-jurisdiction sanctions; ","")&amp;IF('Data · Lists'!F97=1,"internal blacklist","")),IF(SUM('Data · Lists'!G97:L97)&gt;0,"Auto-High: "&amp;TRIM(IF('Data · Lists'!G97=1,"FATF greylist; ","")&amp;IF('Data · Lists'!H97=1,"EU high-risk; ","")&amp;IF('Data · Lists'!I97=1,"EU sanctions; ","")&amp;IF('Data · Lists'!J97=1,"UK sanctions; ","")&amp;IF('Data · Lists'!K97=1,"OFAC; ","")&amp;IF('Data · Lists'!L97=1,"Canada sanctions","")),IF(J97=0,"No index data: Manual Review",IF(K97&lt;cov_min,"Coverage below minimum: Manual Review","Index-based"&amp;IF(J97=1," (single indicator, raised one level)","")&amp;IF('Data · Lists'!M97=1," + offshore floor","")))))</f>
        <v>Index-based</v>
      </c>
      <c r="F97" s="38" t="str">
        <f t="shared" si="7"/>
        <v>Standard CDD with awareness of contextual factors.</v>
      </c>
      <c r="G97" s="21"/>
      <c r="H97" s="39"/>
      <c r="I97" s="21" t="str">
        <f>IF(SUM('Data · Lists'!C97:F97)&gt;0,"Blacklist",IF(SUM('Data · Lists'!G97:L97)&gt;0,"High Risk",IF(J97=0,"Manual Review",IF(K97&lt;cov_min,"Manual Review",INDEX(Cfg_Ratings,MIN(3,MAX(IF('Data · Lists'!M97=1,off_floor,1),IF(J97=1,IF(L97&lt;band_L,1,IF(L97&lt;band_M,2,3))+1,IF(L97&lt;band_L,1,IF(L97&lt;band_M,2,3))))))))))</f>
        <v>Medium Risk</v>
      </c>
      <c r="J97" s="21">
        <f t="shared" si="8"/>
        <v>5</v>
      </c>
      <c r="K97" s="22">
        <f t="shared" si="9"/>
        <v>1.0</v>
      </c>
      <c r="L97" s="23">
        <f t="shared" si="10"/>
        <v>2.2</v>
      </c>
      <c r="M97" s="21" t="str">
        <f>IF('Data · Indices'!C97="","",IF('Data · Indices'!C97="Low",1,IF('Data · Indices'!C97="Medium",2,IF('Data · Indices'!C97="High",3,NA()))))</f>
        <v/>
      </c>
      <c r="N97" s="21" t="str">
        <f>IF('Data · Indices'!D97="","",IF('Data · Indices'!D97="Low",1,IF('Data · Indices'!D97="Medium",2,IF('Data · Indices'!D97="High",3,NA()))))</f>
        <v/>
      </c>
      <c r="O97" s="21" t="str">
        <f>IF('Data · Indices'!E97="","",IF('Data · Indices'!E97="Low",1,IF('Data · Indices'!E97="Medium",2,IF('Data · Indices'!E97="High",3,NA()))))</f>
        <v/>
      </c>
      <c r="P97" s="21" t="str">
        <f>IF('Data · Indices'!F97="","",IF('Data · Indices'!F97="Low",1,IF('Data · Indices'!F97="Medium",2,IF('Data · Indices'!F97="High",3,NA()))))</f>
        <v/>
      </c>
      <c r="Q97" s="21" t="str">
        <f>IF('Data · Indices'!G97="","",IF('Data · Indices'!G97="Low",1,IF('Data · Indices'!G97="Medium",2,IF('Data · Indices'!G97="High",3,NA()))))</f>
        <v/>
      </c>
      <c r="R97" s="21">
        <f t="shared" si="11"/>
        <v>100</v>
      </c>
      <c r="S97" s="19" t="s">
        <v>448</v>
      </c>
      <c r="T97" s="38"/>
      <c r="U97" s="39"/>
    </row>
    <row r="98" spans="1:21" x14ac:dyDescent="0.2">
      <c r="A98" s="15" t="s">
        <v>449</v>
      </c>
      <c r="B98" s="15" t="s">
        <v>450</v>
      </c>
      <c r="C98" s="35" t="s">
        <v>451</v>
      </c>
      <c r="D98" s="16" t="str">
        <f t="shared" si="6"/>
        <v>Medium Risk</v>
      </c>
      <c r="E98" s="30" t="str">
        <f>IF(SUM('Data · Lists'!C98:F98)&gt;0,"Blacklist: "&amp;TRIM(IF('Data · Lists'!C98=1,"FATF blacklist; ","")&amp;IF('Data · Lists'!D98=1,"UN sanctions; ","")&amp;IF('Data · Lists'!E98=1,"home-jurisdiction sanctions; ","")&amp;IF('Data · Lists'!F98=1,"internal blacklist","")),IF(SUM('Data · Lists'!G98:L98)&gt;0,"Auto-High: "&amp;TRIM(IF('Data · Lists'!G98=1,"FATF greylist; ","")&amp;IF('Data · Lists'!H98=1,"EU high-risk; ","")&amp;IF('Data · Lists'!I98=1,"EU sanctions; ","")&amp;IF('Data · Lists'!J98=1,"UK sanctions; ","")&amp;IF('Data · Lists'!K98=1,"OFAC; ","")&amp;IF('Data · Lists'!L98=1,"Canada sanctions","")),IF(J98=0,"No index data: Manual Review",IF(K98&lt;cov_min,"Coverage below minimum: Manual Review","Index-based"&amp;IF(J98=1," (single indicator, raised one level)","")&amp;IF('Data · Lists'!M98=1," + offshore floor","")))))</f>
        <v>Coverage below minimum: Manual Review</v>
      </c>
      <c r="F98" s="30" t="str">
        <f t="shared" si="7"/>
        <v>Standard CDD with awareness of contextual factors.</v>
      </c>
      <c r="G98" s="11" t="inlineStr">
        <is>
          <t xml:space="preserve">Medium Risk</t>
        </is>
      </c>
      <c r="H98" s="36" t="inlineStr">
        <is>
          <t xml:space="preserve">Northhold default rule R4: MONEYVAL 5th-round MER (published 2025): C/LC on all 40 Recommendations, top-5 MONEYVAL effectiveness; FSI high or above but recent strong review -&gt; rule (c) not met; Eurostat OFC -&gt; Medium.</t>
        </is>
      </c>
      <c r="I98" s="11" t="str">
        <f>IF(SUM('Data · Lists'!C98:F98)&gt;0,"Blacklist",IF(SUM('Data · Lists'!G98:L98)&gt;0,"High Risk",IF(J98=0,"Manual Review",IF(K98&lt;cov_min,"Manual Review",INDEX(Cfg_Ratings,MIN(3,MAX(IF('Data · Lists'!M98=1,off_floor,1),IF(J98=1,IF(L98&lt;band_L,1,IF(L98&lt;band_M,2,3))+1,IF(L98&lt;band_L,1,IF(L98&lt;band_M,2,3))))))))))</f>
        <v>Manual Review</v>
      </c>
      <c r="J98" s="11">
        <f t="shared" si="8"/>
        <v>1</v>
      </c>
      <c r="K98" s="17">
        <f t="shared" si="9"/>
        <v>0.2</v>
      </c>
      <c r="L98" s="18">
        <f t="shared" si="10"/>
        <v>3.0</v>
      </c>
      <c r="M98" s="11" t="str">
        <f>IF('Data · Indices'!C98="","",IF('Data · Indices'!C98="Low",1,IF('Data · Indices'!C98="Medium",2,IF('Data · Indices'!C98="High",3,NA()))))</f>
        <v/>
      </c>
      <c r="N98" s="11" t="str">
        <f>IF('Data · Indices'!D98="","",IF('Data · Indices'!D98="Low",1,IF('Data · Indices'!D98="Medium",2,IF('Data · Indices'!D98="High",3,NA()))))</f>
        <v/>
      </c>
      <c r="O98" s="11" t="str">
        <f>IF('Data · Indices'!E98="","",IF('Data · Indices'!E98="Low",1,IF('Data · Indices'!E98="Medium",2,IF('Data · Indices'!E98="High",3,NA()))))</f>
        <v/>
      </c>
      <c r="P98" s="11" t="str">
        <f>IF('Data · Indices'!F98="","",IF('Data · Indices'!F98="Low",1,IF('Data · Indices'!F98="Medium",2,IF('Data · Indices'!F98="High",3,NA()))))</f>
        <v/>
      </c>
      <c r="Q98" s="11" t="str">
        <f>IF('Data · Indices'!G98="","",IF('Data · Indices'!G98="Low",1,IF('Data · Indices'!G98="Medium",2,IF('Data · Indices'!G98="High",3,NA()))))</f>
        <v/>
      </c>
      <c r="R98" s="11">
        <f t="shared" si="11"/>
        <v>20</v>
      </c>
      <c r="S98" s="15" t="s">
        <v>452</v>
      </c>
      <c r="T98" s="30"/>
      <c r="U98" s="36"/>
    </row>
    <row r="99" spans="1:21" x14ac:dyDescent="0.2">
      <c r="A99" s="19" t="s">
        <v>453</v>
      </c>
      <c r="B99" s="19" t="s">
        <v>454</v>
      </c>
      <c r="C99" s="37" t="s">
        <v>455</v>
      </c>
      <c r="D99" s="20" t="str">
        <f t="shared" si="6"/>
        <v>High Risk</v>
      </c>
      <c r="E99" s="38" t="str">
        <f>IF(SUM('Data · Lists'!C99:F99)&gt;0,"Blacklist: "&amp;TRIM(IF('Data · Lists'!C99=1,"FATF blacklist; ","")&amp;IF('Data · Lists'!D99=1,"UN sanctions; ","")&amp;IF('Data · Lists'!E99=1,"home-jurisdiction sanctions; ","")&amp;IF('Data · Lists'!F99=1,"internal blacklist","")),IF(SUM('Data · Lists'!G99:L99)&gt;0,"Auto-High: "&amp;TRIM(IF('Data · Lists'!G99=1,"FATF greylist; ","")&amp;IF('Data · Lists'!H99=1,"EU high-risk; ","")&amp;IF('Data · Lists'!I99=1,"EU sanctions; ","")&amp;IF('Data · Lists'!J99=1,"UK sanctions; ","")&amp;IF('Data · Lists'!K99=1,"OFAC; ","")&amp;IF('Data · Lists'!L99=1,"Canada sanctions","")),IF(J99=0,"No index data: Manual Review",IF(K99&lt;cov_min,"Coverage below minimum: Manual Review","Index-based"&amp;IF(J99=1," (single indicator, raised one level)","")&amp;IF('Data · Lists'!M99=1," + offshore floor","")))))</f>
        <v>Index-based</v>
      </c>
      <c r="F99" s="38" t="str">
        <f t="shared" si="7"/>
        <v>EDD, enhanced ongoing monitoring, management approval to onboard or continue.</v>
      </c>
      <c r="G99" s="21"/>
      <c r="H99" s="39"/>
      <c r="I99" s="21" t="str">
        <f>IF(SUM('Data · Lists'!C99:F99)&gt;0,"Blacklist",IF(SUM('Data · Lists'!G99:L99)&gt;0,"High Risk",IF(J99=0,"Manual Review",IF(K99&lt;cov_min,"Manual Review",INDEX(Cfg_Ratings,MIN(3,MAX(IF('Data · Lists'!M99=1,off_floor,1),IF(J99=1,IF(L99&lt;band_L,1,IF(L99&lt;band_M,2,3))+1,IF(L99&lt;band_L,1,IF(L99&lt;band_M,2,3))))))))))</f>
        <v>High Risk</v>
      </c>
      <c r="J99" s="21">
        <f t="shared" si="8"/>
        <v>4</v>
      </c>
      <c r="K99" s="22">
        <f t="shared" si="9"/>
        <v>0.8</v>
      </c>
      <c r="L99" s="23">
        <f t="shared" si="10"/>
        <v>2.625</v>
      </c>
      <c r="M99" s="21" t="str">
        <f>IF('Data · Indices'!C99="","",IF('Data · Indices'!C99="Low",1,IF('Data · Indices'!C99="Medium",2,IF('Data · Indices'!C99="High",3,NA()))))</f>
        <v/>
      </c>
      <c r="N99" s="21" t="str">
        <f>IF('Data · Indices'!D99="","",IF('Data · Indices'!D99="Low",1,IF('Data · Indices'!D99="Medium",2,IF('Data · Indices'!D99="High",3,NA()))))</f>
        <v/>
      </c>
      <c r="O99" s="21" t="str">
        <f>IF('Data · Indices'!E99="","",IF('Data · Indices'!E99="Low",1,IF('Data · Indices'!E99="Medium",2,IF('Data · Indices'!E99="High",3,NA()))))</f>
        <v/>
      </c>
      <c r="P99" s="21" t="str">
        <f>IF('Data · Indices'!F99="","",IF('Data · Indices'!F99="Low",1,IF('Data · Indices'!F99="Medium",2,IF('Data · Indices'!F99="High",3,NA()))))</f>
        <v/>
      </c>
      <c r="Q99" s="21" t="str">
        <f>IF('Data · Indices'!G99="","",IF('Data · Indices'!G99="Low",1,IF('Data · Indices'!G99="Medium",2,IF('Data · Indices'!G99="High",3,NA()))))</f>
        <v/>
      </c>
      <c r="R99" s="21">
        <f t="shared" si="11"/>
        <v>80</v>
      </c>
      <c r="S99" s="19" t="s">
        <v>456</v>
      </c>
      <c r="T99" s="38"/>
      <c r="U99" s="39"/>
    </row>
    <row r="100" spans="1:21" x14ac:dyDescent="0.2">
      <c r="A100" s="15" t="s">
        <v>457</v>
      </c>
      <c r="B100" s="15" t="s">
        <v>458</v>
      </c>
      <c r="C100" s="35" t="s">
        <v>459</v>
      </c>
      <c r="D100" s="16" t="str">
        <f t="shared" si="6"/>
        <v>High Risk</v>
      </c>
      <c r="E100" s="30" t="str">
        <f>IF(SUM('Data · Lists'!C100:F100)&gt;0,"Blacklist: "&amp;TRIM(IF('Data · Lists'!C100=1,"FATF blacklist; ","")&amp;IF('Data · Lists'!D100=1,"UN sanctions; ","")&amp;IF('Data · Lists'!E100=1,"home-jurisdiction sanctions; ","")&amp;IF('Data · Lists'!F100=1,"internal blacklist","")),IF(SUM('Data · Lists'!G100:L100)&gt;0,"Auto-High: "&amp;TRIM(IF('Data · Lists'!G100=1,"FATF greylist; ","")&amp;IF('Data · Lists'!H100=1,"EU high-risk; ","")&amp;IF('Data · Lists'!I100=1,"EU sanctions; ","")&amp;IF('Data · Lists'!J100=1,"UK sanctions; ","")&amp;IF('Data · Lists'!K100=1,"OFAC; ","")&amp;IF('Data · Lists'!L100=1,"Canada sanctions","")),IF(J100=0,"No index data: Manual Review",IF(K100&lt;cov_min,"Coverage below minimum: Manual Review","Index-based"&amp;IF(J100=1," (single indicator, raised one level)","")&amp;IF('Data · Lists'!M100=1," + offshore floor","")))))</f>
        <v>Index-based</v>
      </c>
      <c r="F100" s="30" t="str">
        <f t="shared" si="7"/>
        <v>EDD, enhanced ongoing monitoring, management approval to onboard or continue.</v>
      </c>
      <c r="G100" s="11"/>
      <c r="H100" s="36"/>
      <c r="I100" s="11" t="str">
        <f>IF(SUM('Data · Lists'!C100:F100)&gt;0,"Blacklist",IF(SUM('Data · Lists'!G100:L100)&gt;0,"High Risk",IF(J100=0,"Manual Review",IF(K100&lt;cov_min,"Manual Review",INDEX(Cfg_Ratings,MIN(3,MAX(IF('Data · Lists'!M100=1,off_floor,1),IF(J100=1,IF(L100&lt;band_L,1,IF(L100&lt;band_M,2,3))+1,IF(L100&lt;band_L,1,IF(L100&lt;band_M,2,3))))))))))</f>
        <v>High Risk</v>
      </c>
      <c r="J100" s="11">
        <f t="shared" si="8"/>
        <v>4</v>
      </c>
      <c r="K100" s="17">
        <f t="shared" si="9"/>
        <v>0.8</v>
      </c>
      <c r="L100" s="18">
        <f t="shared" si="10"/>
        <v>2.625</v>
      </c>
      <c r="M100" s="11" t="str">
        <f>IF('Data · Indices'!C100="","",IF('Data · Indices'!C100="Low",1,IF('Data · Indices'!C100="Medium",2,IF('Data · Indices'!C100="High",3,NA()))))</f>
        <v/>
      </c>
      <c r="N100" s="11" t="str">
        <f>IF('Data · Indices'!D100="","",IF('Data · Indices'!D100="Low",1,IF('Data · Indices'!D100="Medium",2,IF('Data · Indices'!D100="High",3,NA()))))</f>
        <v/>
      </c>
      <c r="O100" s="11" t="str">
        <f>IF('Data · Indices'!E100="","",IF('Data · Indices'!E100="Low",1,IF('Data · Indices'!E100="Medium",2,IF('Data · Indices'!E100="High",3,NA()))))</f>
        <v/>
      </c>
      <c r="P100" s="11" t="str">
        <f>IF('Data · Indices'!F100="","",IF('Data · Indices'!F100="Low",1,IF('Data · Indices'!F100="Medium",2,IF('Data · Indices'!F100="High",3,NA()))))</f>
        <v/>
      </c>
      <c r="Q100" s="11" t="str">
        <f>IF('Data · Indices'!G100="","",IF('Data · Indices'!G100="Low",1,IF('Data · Indices'!G100="Medium",2,IF('Data · Indices'!G100="High",3,NA()))))</f>
        <v/>
      </c>
      <c r="R100" s="11">
        <f t="shared" si="11"/>
        <v>80</v>
      </c>
      <c r="S100" s="15" t="s">
        <v>460</v>
      </c>
      <c r="T100" s="30"/>
      <c r="U100" s="36"/>
    </row>
    <row r="101" spans="1:21" x14ac:dyDescent="0.2">
      <c r="A101" s="19" t="s">
        <v>461</v>
      </c>
      <c r="B101" s="19" t="s">
        <v>462</v>
      </c>
      <c r="C101" s="37" t="s">
        <v>463</v>
      </c>
      <c r="D101" s="20" t="str">
        <f t="shared" si="6"/>
        <v>Medium Risk</v>
      </c>
      <c r="E101" s="38" t="str">
        <f>IF(SUM('Data · Lists'!C101:F101)&gt;0,"Blacklist: "&amp;TRIM(IF('Data · Lists'!C101=1,"FATF blacklist; ","")&amp;IF('Data · Lists'!D101=1,"UN sanctions; ","")&amp;IF('Data · Lists'!E101=1,"home-jurisdiction sanctions; ","")&amp;IF('Data · Lists'!F101=1,"internal blacklist","")),IF(SUM('Data · Lists'!G101:L101)&gt;0,"Auto-High: "&amp;TRIM(IF('Data · Lists'!G101=1,"FATF greylist; ","")&amp;IF('Data · Lists'!H101=1,"EU high-risk; ","")&amp;IF('Data · Lists'!I101=1,"EU sanctions; ","")&amp;IF('Data · Lists'!J101=1,"UK sanctions; ","")&amp;IF('Data · Lists'!K101=1,"OFAC; ","")&amp;IF('Data · Lists'!L101=1,"Canada sanctions","")),IF(J101=0,"No index data: Manual Review",IF(K101&lt;cov_min,"Coverage below minimum: Manual Review","Index-based"&amp;IF(J101=1," (single indicator, raised one level)","")&amp;IF('Data · Lists'!M101=1," + offshore floor","")))))</f>
        <v>Index-based</v>
      </c>
      <c r="F101" s="38" t="str">
        <f t="shared" si="7"/>
        <v>Standard CDD with awareness of contextual factors.</v>
      </c>
      <c r="G101" s="21"/>
      <c r="H101" s="39"/>
      <c r="I101" s="21" t="str">
        <f>IF(SUM('Data · Lists'!C101:F101)&gt;0,"Blacklist",IF(SUM('Data · Lists'!G101:L101)&gt;0,"High Risk",IF(J101=0,"Manual Review",IF(K101&lt;cov_min,"Manual Review",INDEX(Cfg_Ratings,MIN(3,MAX(IF('Data · Lists'!M101=1,off_floor,1),IF(J101=1,IF(L101&lt;band_L,1,IF(L101&lt;band_M,2,3))+1,IF(L101&lt;band_L,1,IF(L101&lt;band_M,2,3))))))))))</f>
        <v>Medium Risk</v>
      </c>
      <c r="J101" s="21">
        <f t="shared" si="8"/>
        <v>4</v>
      </c>
      <c r="K101" s="22">
        <f t="shared" si="9"/>
        <v>0.8</v>
      </c>
      <c r="L101" s="23">
        <f t="shared" si="10"/>
        <v>1.8125</v>
      </c>
      <c r="M101" s="21" t="str">
        <f>IF('Data · Indices'!C101="","",IF('Data · Indices'!C101="Low",1,IF('Data · Indices'!C101="Medium",2,IF('Data · Indices'!C101="High",3,NA()))))</f>
        <v/>
      </c>
      <c r="N101" s="21" t="str">
        <f>IF('Data · Indices'!D101="","",IF('Data · Indices'!D101="Low",1,IF('Data · Indices'!D101="Medium",2,IF('Data · Indices'!D101="High",3,NA()))))</f>
        <v/>
      </c>
      <c r="O101" s="21" t="str">
        <f>IF('Data · Indices'!E101="","",IF('Data · Indices'!E101="Low",1,IF('Data · Indices'!E101="Medium",2,IF('Data · Indices'!E101="High",3,NA()))))</f>
        <v/>
      </c>
      <c r="P101" s="21" t="str">
        <f>IF('Data · Indices'!F101="","",IF('Data · Indices'!F101="Low",1,IF('Data · Indices'!F101="Medium",2,IF('Data · Indices'!F101="High",3,NA()))))</f>
        <v/>
      </c>
      <c r="Q101" s="21" t="str">
        <f>IF('Data · Indices'!G101="","",IF('Data · Indices'!G101="Low",1,IF('Data · Indices'!G101="Medium",2,IF('Data · Indices'!G101="High",3,NA()))))</f>
        <v/>
      </c>
      <c r="R101" s="21">
        <f t="shared" si="11"/>
        <v>80</v>
      </c>
      <c r="S101" s="19" t="s">
        <v>464</v>
      </c>
      <c r="T101" s="38"/>
      <c r="U101" s="39"/>
    </row>
    <row r="102" spans="1:21" x14ac:dyDescent="0.2">
      <c r="A102" s="15" t="s">
        <v>465</v>
      </c>
      <c r="B102" s="15" t="s">
        <v>466</v>
      </c>
      <c r="C102" s="35" t="s">
        <v>467</v>
      </c>
      <c r="D102" s="16" t="str">
        <f t="shared" si="6"/>
        <v>High Risk</v>
      </c>
      <c r="E102" s="30" t="str">
        <f>IF(SUM('Data · Lists'!C102:F102)&gt;0,"Blacklist: "&amp;TRIM(IF('Data · Lists'!C102=1,"FATF blacklist; ","")&amp;IF('Data · Lists'!D102=1,"UN sanctions; ","")&amp;IF('Data · Lists'!E102=1,"home-jurisdiction sanctions; ","")&amp;IF('Data · Lists'!F102=1,"internal blacklist","")),IF(SUM('Data · Lists'!G102:L102)&gt;0,"Auto-High: "&amp;TRIM(IF('Data · Lists'!G102=1,"FATF greylist; ","")&amp;IF('Data · Lists'!H102=1,"EU high-risk; ","")&amp;IF('Data · Lists'!I102=1,"EU sanctions; ","")&amp;IF('Data · Lists'!J102=1,"UK sanctions; ","")&amp;IF('Data · Lists'!K102=1,"OFAC; ","")&amp;IF('Data · Lists'!L102=1,"Canada sanctions","")),IF(J102=0,"No index data: Manual Review",IF(K102&lt;cov_min,"Coverage below minimum: Manual Review","Index-based"&amp;IF(J102=1," (single indicator, raised one level)","")&amp;IF('Data · Lists'!M102=1," + offshore floor","")))))</f>
        <v>Auto-High: FATF greylist; EU high-risk;</v>
      </c>
      <c r="F102" s="30" t="str">
        <f t="shared" si="7"/>
        <v>EDD, enhanced ongoing monitoring, management approval to onboard or continue.</v>
      </c>
      <c r="G102" s="11"/>
      <c r="H102" s="36"/>
      <c r="I102" s="11" t="str">
        <f>IF(SUM('Data · Lists'!C102:F102)&gt;0,"Blacklist",IF(SUM('Data · Lists'!G102:L102)&gt;0,"High Risk",IF(J102=0,"Manual Review",IF(K102&lt;cov_min,"Manual Review",INDEX(Cfg_Ratings,MIN(3,MAX(IF('Data · Lists'!M102=1,off_floor,1),IF(J102=1,IF(L102&lt;band_L,1,IF(L102&lt;band_M,2,3))+1,IF(L102&lt;band_L,1,IF(L102&lt;band_M,2,3))))))))))</f>
        <v>High Risk</v>
      </c>
      <c r="J102" s="11">
        <f t="shared" si="8"/>
        <v>4</v>
      </c>
      <c r="K102" s="17">
        <f t="shared" si="9"/>
        <v>0.8</v>
      </c>
      <c r="L102" s="18">
        <f t="shared" si="10"/>
        <v>2.625</v>
      </c>
      <c r="M102" s="11" t="str">
        <f>IF('Data · Indices'!C102="","",IF('Data · Indices'!C102="Low",1,IF('Data · Indices'!C102="Medium",2,IF('Data · Indices'!C102="High",3,NA()))))</f>
        <v/>
      </c>
      <c r="N102" s="11" t="str">
        <f>IF('Data · Indices'!D102="","",IF('Data · Indices'!D102="Low",1,IF('Data · Indices'!D102="Medium",2,IF('Data · Indices'!D102="High",3,NA()))))</f>
        <v/>
      </c>
      <c r="O102" s="11" t="str">
        <f>IF('Data · Indices'!E102="","",IF('Data · Indices'!E102="Low",1,IF('Data · Indices'!E102="Medium",2,IF('Data · Indices'!E102="High",3,NA()))))</f>
        <v/>
      </c>
      <c r="P102" s="11" t="str">
        <f>IF('Data · Indices'!F102="","",IF('Data · Indices'!F102="Low",1,IF('Data · Indices'!F102="Medium",2,IF('Data · Indices'!F102="High",3,NA()))))</f>
        <v/>
      </c>
      <c r="Q102" s="11" t="str">
        <f>IF('Data · Indices'!G102="","",IF('Data · Indices'!G102="Low",1,IF('Data · Indices'!G102="Medium",2,IF('Data · Indices'!G102="High",3,NA()))))</f>
        <v/>
      </c>
      <c r="R102" s="11">
        <f t="shared" si="11"/>
        <v>80</v>
      </c>
      <c r="S102" s="15" t="s">
        <v>468</v>
      </c>
      <c r="T102" s="30"/>
      <c r="U102" s="36"/>
    </row>
    <row r="103" spans="1:21" x14ac:dyDescent="0.2">
      <c r="A103" s="19" t="s">
        <v>469</v>
      </c>
      <c r="B103" s="19" t="s">
        <v>470</v>
      </c>
      <c r="C103" s="37" t="s">
        <v>471</v>
      </c>
      <c r="D103" s="20" t="str">
        <f t="shared" si="6"/>
        <v>High Risk</v>
      </c>
      <c r="E103" s="38" t="str">
        <f>IF(SUM('Data · Lists'!C103:F103)&gt;0,"Blacklist: "&amp;TRIM(IF('Data · Lists'!C103=1,"FATF blacklist; ","")&amp;IF('Data · Lists'!D103=1,"UN sanctions; ","")&amp;IF('Data · Lists'!E103=1,"home-jurisdiction sanctions; ","")&amp;IF('Data · Lists'!F103=1,"internal blacklist","")),IF(SUM('Data · Lists'!G103:L103)&gt;0,"Auto-High: "&amp;TRIM(IF('Data · Lists'!G103=1,"FATF greylist; ","")&amp;IF('Data · Lists'!H103=1,"EU high-risk; ","")&amp;IF('Data · Lists'!I103=1,"EU sanctions; ","")&amp;IF('Data · Lists'!J103=1,"UK sanctions; ","")&amp;IF('Data · Lists'!K103=1,"OFAC; ","")&amp;IF('Data · Lists'!L103=1,"Canada sanctions","")),IF(J103=0,"No index data: Manual Review",IF(K103&lt;cov_min,"Coverage below minimum: Manual Review","Index-based"&amp;IF(J103=1," (single indicator, raised one level)","")&amp;IF('Data · Lists'!M103=1," + offshore floor","")))))</f>
        <v>No index data: Manual Review</v>
      </c>
      <c r="F103" s="38" t="str">
        <f t="shared" si="7"/>
        <v>EDD, enhanced ongoing monitoring, management approval to onboard or continue.</v>
      </c>
      <c r="G103" s="21" t="inlineStr">
        <is>
          <t xml:space="preserve">High Risk</t>
        </is>
      </c>
      <c r="H103" s="39" t="inlineStr">
        <is>
          <t xml:space="preserve">Northhold default rule R1: uninhabited.</t>
        </is>
      </c>
      <c r="I103" s="21" t="str">
        <f>IF(SUM('Data · Lists'!C103:F103)&gt;0,"Blacklist",IF(SUM('Data · Lists'!G103:L103)&gt;0,"High Risk",IF(J103=0,"Manual Review",IF(K103&lt;cov_min,"Manual Review",INDEX(Cfg_Ratings,MIN(3,MAX(IF('Data · Lists'!M103=1,off_floor,1),IF(J103=1,IF(L103&lt;band_L,1,IF(L103&lt;band_M,2,3))+1,IF(L103&lt;band_L,1,IF(L103&lt;band_M,2,3))))))))))</f>
        <v>Manual Review</v>
      </c>
      <c r="J103" s="21">
        <f t="shared" si="8"/>
        <v>0</v>
      </c>
      <c r="K103" s="22">
        <f t="shared" si="9"/>
        <v>0.0</v>
      </c>
      <c r="L103" s="23" t="str">
        <f t="shared" si="10"/>
        <v/>
      </c>
      <c r="M103" s="21" t="str">
        <f>IF('Data · Indices'!C103="","",IF('Data · Indices'!C103="Low",1,IF('Data · Indices'!C103="Medium",2,IF('Data · Indices'!C103="High",3,NA()))))</f>
        <v/>
      </c>
      <c r="N103" s="21" t="str">
        <f>IF('Data · Indices'!D103="","",IF('Data · Indices'!D103="Low",1,IF('Data · Indices'!D103="Medium",2,IF('Data · Indices'!D103="High",3,NA()))))</f>
        <v/>
      </c>
      <c r="O103" s="21" t="str">
        <f>IF('Data · Indices'!E103="","",IF('Data · Indices'!E103="Low",1,IF('Data · Indices'!E103="Medium",2,IF('Data · Indices'!E103="High",3,NA()))))</f>
        <v/>
      </c>
      <c r="P103" s="21" t="str">
        <f>IF('Data · Indices'!F103="","",IF('Data · Indices'!F103="Low",1,IF('Data · Indices'!F103="Medium",2,IF('Data · Indices'!F103="High",3,NA()))))</f>
        <v/>
      </c>
      <c r="Q103" s="21" t="str">
        <f>IF('Data · Indices'!G103="","",IF('Data · Indices'!G103="Low",1,IF('Data · Indices'!G103="Medium",2,IF('Data · Indices'!G103="High",3,NA()))))</f>
        <v/>
      </c>
      <c r="R103" s="21">
        <f t="shared" si="11"/>
        <v>0</v>
      </c>
      <c r="S103" s="19" t="s">
        <v>472</v>
      </c>
      <c r="T103" s="38"/>
      <c r="U103" s="39"/>
    </row>
    <row r="104" spans="1:21" x14ac:dyDescent="0.2">
      <c r="A104" s="15" t="s">
        <v>473</v>
      </c>
      <c r="B104" s="15" t="s">
        <v>474</v>
      </c>
      <c r="C104" s="35" t="s">
        <v>475</v>
      </c>
      <c r="D104" s="16" t="str">
        <f t="shared" si="6"/>
        <v>Medium Risk</v>
      </c>
      <c r="E104" s="30" t="str">
        <f>IF(SUM('Data · Lists'!C104:F104)&gt;0,"Blacklist: "&amp;TRIM(IF('Data · Lists'!C104=1,"FATF blacklist; ","")&amp;IF('Data · Lists'!D104=1,"UN sanctions; ","")&amp;IF('Data · Lists'!E104=1,"home-jurisdiction sanctions; ","")&amp;IF('Data · Lists'!F104=1,"internal blacklist","")),IF(SUM('Data · Lists'!G104:L104)&gt;0,"Auto-High: "&amp;TRIM(IF('Data · Lists'!G104=1,"FATF greylist; ","")&amp;IF('Data · Lists'!H104=1,"EU high-risk; ","")&amp;IF('Data · Lists'!I104=1,"EU sanctions; ","")&amp;IF('Data · Lists'!J104=1,"UK sanctions; ","")&amp;IF('Data · Lists'!K104=1,"OFAC; ","")&amp;IF('Data · Lists'!L104=1,"Canada sanctions","")),IF(J104=0,"No index data: Manual Review",IF(K104&lt;cov_min,"Coverage below minimum: Manual Review","Index-based"&amp;IF(J104=1," (single indicator, raised one level)","")&amp;IF('Data · Lists'!M104=1," + offshore floor","")))))</f>
        <v>No index data: Manual Review</v>
      </c>
      <c r="F104" s="30" t="str">
        <f t="shared" si="7"/>
        <v>Standard CDD with awareness of contextual factors.</v>
      </c>
      <c r="G104" s="11" t="inlineStr">
        <is>
          <t xml:space="preserve">Medium Risk</t>
        </is>
      </c>
      <c r="H104" s="36" t="inlineStr">
        <is>
          <t xml:space="preserve">Northhold default rule R4: MONEYVAL member with its own AML authority (ASIF); single financial institution; no index coverage.</t>
        </is>
      </c>
      <c r="I104" s="11" t="str">
        <f>IF(SUM('Data · Lists'!C104:F104)&gt;0,"Blacklist",IF(SUM('Data · Lists'!G104:L104)&gt;0,"High Risk",IF(J104=0,"Manual Review",IF(K104&lt;cov_min,"Manual Review",INDEX(Cfg_Ratings,MIN(3,MAX(IF('Data · Lists'!M104=1,off_floor,1),IF(J104=1,IF(L104&lt;band_L,1,IF(L104&lt;band_M,2,3))+1,IF(L104&lt;band_L,1,IF(L104&lt;band_M,2,3))))))))))</f>
        <v>Manual Review</v>
      </c>
      <c r="J104" s="11">
        <f t="shared" si="8"/>
        <v>0</v>
      </c>
      <c r="K104" s="17">
        <f t="shared" si="9"/>
        <v>0.0</v>
      </c>
      <c r="L104" s="18" t="str">
        <f t="shared" si="10"/>
        <v/>
      </c>
      <c r="M104" s="11" t="str">
        <f>IF('Data · Indices'!C104="","",IF('Data · Indices'!C104="Low",1,IF('Data · Indices'!C104="Medium",2,IF('Data · Indices'!C104="High",3,NA()))))</f>
        <v/>
      </c>
      <c r="N104" s="11" t="str">
        <f>IF('Data · Indices'!D104="","",IF('Data · Indices'!D104="Low",1,IF('Data · Indices'!D104="Medium",2,IF('Data · Indices'!D104="High",3,NA()))))</f>
        <v/>
      </c>
      <c r="O104" s="11" t="str">
        <f>IF('Data · Indices'!E104="","",IF('Data · Indices'!E104="Low",1,IF('Data · Indices'!E104="Medium",2,IF('Data · Indices'!E104="High",3,NA()))))</f>
        <v/>
      </c>
      <c r="P104" s="11" t="str">
        <f>IF('Data · Indices'!F104="","",IF('Data · Indices'!F104="Low",1,IF('Data · Indices'!F104="Medium",2,IF('Data · Indices'!F104="High",3,NA()))))</f>
        <v/>
      </c>
      <c r="Q104" s="11" t="str">
        <f>IF('Data · Indices'!G104="","",IF('Data · Indices'!G104="Low",1,IF('Data · Indices'!G104="Medium",2,IF('Data · Indices'!G104="High",3,NA()))))</f>
        <v/>
      </c>
      <c r="R104" s="11">
        <f t="shared" si="11"/>
        <v>0</v>
      </c>
      <c r="S104" s="15" t="s">
        <v>476</v>
      </c>
      <c r="T104" s="30"/>
      <c r="U104" s="36"/>
    </row>
    <row r="105" spans="1:21" x14ac:dyDescent="0.2">
      <c r="A105" s="19" t="s">
        <v>477</v>
      </c>
      <c r="B105" s="19" t="s">
        <v>478</v>
      </c>
      <c r="C105" s="37" t="s">
        <v>479</v>
      </c>
      <c r="D105" s="20" t="str">
        <f t="shared" si="6"/>
        <v>Medium Risk</v>
      </c>
      <c r="E105" s="38" t="str">
        <f>IF(SUM('Data · Lists'!C105:F105)&gt;0,"Blacklist: "&amp;TRIM(IF('Data · Lists'!C105=1,"FATF blacklist; ","")&amp;IF('Data · Lists'!D105=1,"UN sanctions; ","")&amp;IF('Data · Lists'!E105=1,"home-jurisdiction sanctions; ","")&amp;IF('Data · Lists'!F105=1,"internal blacklist","")),IF(SUM('Data · Lists'!G105:L105)&gt;0,"Auto-High: "&amp;TRIM(IF('Data · Lists'!G105=1,"FATF greylist; ","")&amp;IF('Data · Lists'!H105=1,"EU high-risk; ","")&amp;IF('Data · Lists'!I105=1,"EU sanctions; ","")&amp;IF('Data · Lists'!J105=1,"UK sanctions; ","")&amp;IF('Data · Lists'!K105=1,"OFAC; ","")&amp;IF('Data · Lists'!L105=1,"Canada sanctions","")),IF(J105=0,"No index data: Manual Review",IF(K105&lt;cov_min,"Coverage below minimum: Manual Review","Index-based"&amp;IF(J105=1," (single indicator, raised one level)","")&amp;IF('Data · Lists'!M105=1," + offshore floor","")))))</f>
        <v>Index-based</v>
      </c>
      <c r="F105" s="38" t="str">
        <f t="shared" si="7"/>
        <v>Standard CDD with awareness of contextual factors.</v>
      </c>
      <c r="G105" s="21"/>
      <c r="H105" s="39"/>
      <c r="I105" s="21" t="str">
        <f>IF(SUM('Data · Lists'!C105:F105)&gt;0,"Blacklist",IF(SUM('Data · Lists'!G105:L105)&gt;0,"High Risk",IF(J105=0,"Manual Review",IF(K105&lt;cov_min,"Manual Review",INDEX(Cfg_Ratings,MIN(3,MAX(IF('Data · Lists'!M105=1,off_floor,1),IF(J105=1,IF(L105&lt;band_L,1,IF(L105&lt;band_M,2,3))+1,IF(L105&lt;band_L,1,IF(L105&lt;band_M,2,3))))))))))</f>
        <v>Medium Risk</v>
      </c>
      <c r="J105" s="21">
        <f t="shared" si="8"/>
        <v>4</v>
      </c>
      <c r="K105" s="22">
        <f t="shared" si="9"/>
        <v>0.8</v>
      </c>
      <c r="L105" s="23">
        <f t="shared" si="10"/>
        <v>2.125</v>
      </c>
      <c r="M105" s="21" t="str">
        <f>IF('Data · Indices'!C105="","",IF('Data · Indices'!C105="Low",1,IF('Data · Indices'!C105="Medium",2,IF('Data · Indices'!C105="High",3,NA()))))</f>
        <v/>
      </c>
      <c r="N105" s="21" t="str">
        <f>IF('Data · Indices'!D105="","",IF('Data · Indices'!D105="Low",1,IF('Data · Indices'!D105="Medium",2,IF('Data · Indices'!D105="High",3,NA()))))</f>
        <v/>
      </c>
      <c r="O105" s="21" t="str">
        <f>IF('Data · Indices'!E105="","",IF('Data · Indices'!E105="Low",1,IF('Data · Indices'!E105="Medium",2,IF('Data · Indices'!E105="High",3,NA()))))</f>
        <v/>
      </c>
      <c r="P105" s="21" t="str">
        <f>IF('Data · Indices'!F105="","",IF('Data · Indices'!F105="Low",1,IF('Data · Indices'!F105="Medium",2,IF('Data · Indices'!F105="High",3,NA()))))</f>
        <v/>
      </c>
      <c r="Q105" s="21" t="str">
        <f>IF('Data · Indices'!G105="","",IF('Data · Indices'!G105="Low",1,IF('Data · Indices'!G105="Medium",2,IF('Data · Indices'!G105="High",3,NA()))))</f>
        <v/>
      </c>
      <c r="R105" s="21">
        <f t="shared" si="11"/>
        <v>80</v>
      </c>
      <c r="S105" s="19" t="s">
        <v>480</v>
      </c>
      <c r="T105" s="38"/>
      <c r="U105" s="39"/>
    </row>
    <row r="106" spans="1:21" x14ac:dyDescent="0.2">
      <c r="A106" s="15" t="s">
        <v>481</v>
      </c>
      <c r="B106" s="15" t="s">
        <v>482</v>
      </c>
      <c r="C106" s="35" t="s">
        <v>483</v>
      </c>
      <c r="D106" s="16" t="str">
        <f t="shared" si="6"/>
        <v>Medium Risk</v>
      </c>
      <c r="E106" s="30" t="str">
        <f>IF(SUM('Data · Lists'!C106:F106)&gt;0,"Blacklist: "&amp;TRIM(IF('Data · Lists'!C106=1,"FATF blacklist; ","")&amp;IF('Data · Lists'!D106=1,"UN sanctions; ","")&amp;IF('Data · Lists'!E106=1,"home-jurisdiction sanctions; ","")&amp;IF('Data · Lists'!F106=1,"internal blacklist","")),IF(SUM('Data · Lists'!G106:L106)&gt;0,"Auto-High: "&amp;TRIM(IF('Data · Lists'!G106=1,"FATF greylist; ","")&amp;IF('Data · Lists'!H106=1,"EU high-risk; ","")&amp;IF('Data · Lists'!I106=1,"EU sanctions; ","")&amp;IF('Data · Lists'!J106=1,"UK sanctions; ","")&amp;IF('Data · Lists'!K106=1,"OFAC; ","")&amp;IF('Data · Lists'!L106=1,"Canada sanctions","")),IF(J106=0,"No index data: Manual Review",IF(K106&lt;cov_min,"Coverage below minimum: Manual Review","Index-based"&amp;IF(J106=1," (single indicator, raised one level)","")&amp;IF('Data · Lists'!M106=1," + offshore floor","")))))</f>
        <v>Index-based + offshore floor</v>
      </c>
      <c r="F106" s="30" t="str">
        <f t="shared" si="7"/>
        <v>Standard CDD with awareness of contextual factors.</v>
      </c>
      <c r="G106" s="11"/>
      <c r="H106" s="36"/>
      <c r="I106" s="11" t="str">
        <f>IF(SUM('Data · Lists'!C106:F106)&gt;0,"Blacklist",IF(SUM('Data · Lists'!G106:L106)&gt;0,"High Risk",IF(J106=0,"Manual Review",IF(K106&lt;cov_min,"Manual Review",INDEX(Cfg_Ratings,MIN(3,MAX(IF('Data · Lists'!M106=1,off_floor,1),IF(J106=1,IF(L106&lt;band_L,1,IF(L106&lt;band_M,2,3))+1,IF(L106&lt;band_L,1,IF(L106&lt;band_M,2,3))))))))))</f>
        <v>Medium Risk</v>
      </c>
      <c r="J106" s="11">
        <f t="shared" si="8"/>
        <v>4</v>
      </c>
      <c r="K106" s="17">
        <f t="shared" si="9"/>
        <v>0.85</v>
      </c>
      <c r="L106" s="18">
        <f t="shared" si="10"/>
        <v>1.7058823529411764</v>
      </c>
      <c r="M106" s="11" t="str">
        <f>IF('Data · Indices'!C106="","",IF('Data · Indices'!C106="Low",1,IF('Data · Indices'!C106="Medium",2,IF('Data · Indices'!C106="High",3,NA()))))</f>
        <v/>
      </c>
      <c r="N106" s="11" t="str">
        <f>IF('Data · Indices'!D106="","",IF('Data · Indices'!D106="Low",1,IF('Data · Indices'!D106="Medium",2,IF('Data · Indices'!D106="High",3,NA()))))</f>
        <v/>
      </c>
      <c r="O106" s="11" t="str">
        <f>IF('Data · Indices'!E106="","",IF('Data · Indices'!E106="Low",1,IF('Data · Indices'!E106="Medium",2,IF('Data · Indices'!E106="High",3,NA()))))</f>
        <v/>
      </c>
      <c r="P106" s="11" t="str">
        <f>IF('Data · Indices'!F106="","",IF('Data · Indices'!F106="Low",1,IF('Data · Indices'!F106="Medium",2,IF('Data · Indices'!F106="High",3,NA()))))</f>
        <v/>
      </c>
      <c r="Q106" s="11" t="str">
        <f>IF('Data · Indices'!G106="","",IF('Data · Indices'!G106="Low",1,IF('Data · Indices'!G106="Medium",2,IF('Data · Indices'!G106="High",3,NA()))))</f>
        <v/>
      </c>
      <c r="R106" s="11">
        <f t="shared" si="11"/>
        <v>85</v>
      </c>
      <c r="S106" s="15" t="s">
        <v>484</v>
      </c>
      <c r="T106" s="30"/>
      <c r="U106" s="36"/>
    </row>
    <row r="107" spans="1:21" x14ac:dyDescent="0.2">
      <c r="A107" s="19" t="s">
        <v>485</v>
      </c>
      <c r="B107" s="19" t="s">
        <v>486</v>
      </c>
      <c r="C107" s="37" t="s">
        <v>487</v>
      </c>
      <c r="D107" s="20" t="str">
        <f t="shared" si="6"/>
        <v>Low Risk</v>
      </c>
      <c r="E107" s="38" t="str">
        <f>IF(SUM('Data · Lists'!C107:F107)&gt;0,"Blacklist: "&amp;TRIM(IF('Data · Lists'!C107=1,"FATF blacklist; ","")&amp;IF('Data · Lists'!D107=1,"UN sanctions; ","")&amp;IF('Data · Lists'!E107=1,"home-jurisdiction sanctions; ","")&amp;IF('Data · Lists'!F107=1,"internal blacklist","")),IF(SUM('Data · Lists'!G107:L107)&gt;0,"Auto-High: "&amp;TRIM(IF('Data · Lists'!G107=1,"FATF greylist; ","")&amp;IF('Data · Lists'!H107=1,"EU high-risk; ","")&amp;IF('Data · Lists'!I107=1,"EU sanctions; ","")&amp;IF('Data · Lists'!J107=1,"UK sanctions; ","")&amp;IF('Data · Lists'!K107=1,"OFAC; ","")&amp;IF('Data · Lists'!L107=1,"Canada sanctions","")),IF(J107=0,"No index data: Manual Review",IF(K107&lt;cov_min,"Coverage below minimum: Manual Review","Index-based"&amp;IF(J107=1," (single indicator, raised one level)","")&amp;IF('Data · Lists'!M107=1," + offshore floor","")))))</f>
        <v>Index-based</v>
      </c>
      <c r="F107" s="38" t="str">
        <f t="shared" si="7"/>
        <v>Simplified measures where permitted, subject to Compliance confirmation.</v>
      </c>
      <c r="G107" s="21"/>
      <c r="H107" s="39"/>
      <c r="I107" s="21" t="str">
        <f>IF(SUM('Data · Lists'!C107:F107)&gt;0,"Blacklist",IF(SUM('Data · Lists'!G107:L107)&gt;0,"High Risk",IF(J107=0,"Manual Review",IF(K107&lt;cov_min,"Manual Review",INDEX(Cfg_Ratings,MIN(3,MAX(IF('Data · Lists'!M107=1,off_floor,1),IF(J107=1,IF(L107&lt;band_L,1,IF(L107&lt;band_M,2,3))+1,IF(L107&lt;band_L,1,IF(L107&lt;band_M,2,3))))))))))</f>
        <v>Low Risk</v>
      </c>
      <c r="J107" s="21">
        <f t="shared" si="8"/>
        <v>5</v>
      </c>
      <c r="K107" s="22">
        <f t="shared" si="9"/>
        <v>1.0</v>
      </c>
      <c r="L107" s="23">
        <f t="shared" si="10"/>
        <v>1.65</v>
      </c>
      <c r="M107" s="21" t="str">
        <f>IF('Data · Indices'!C107="","",IF('Data · Indices'!C107="Low",1,IF('Data · Indices'!C107="Medium",2,IF('Data · Indices'!C107="High",3,NA()))))</f>
        <v/>
      </c>
      <c r="N107" s="21" t="str">
        <f>IF('Data · Indices'!D107="","",IF('Data · Indices'!D107="Low",1,IF('Data · Indices'!D107="Medium",2,IF('Data · Indices'!D107="High",3,NA()))))</f>
        <v/>
      </c>
      <c r="O107" s="21" t="str">
        <f>IF('Data · Indices'!E107="","",IF('Data · Indices'!E107="Low",1,IF('Data · Indices'!E107="Medium",2,IF('Data · Indices'!E107="High",3,NA()))))</f>
        <v/>
      </c>
      <c r="P107" s="21" t="str">
        <f>IF('Data · Indices'!F107="","",IF('Data · Indices'!F107="Low",1,IF('Data · Indices'!F107="Medium",2,IF('Data · Indices'!F107="High",3,NA()))))</f>
        <v/>
      </c>
      <c r="Q107" s="21" t="str">
        <f>IF('Data · Indices'!G107="","",IF('Data · Indices'!G107="Low",1,IF('Data · Indices'!G107="Medium",2,IF('Data · Indices'!G107="High",3,NA()))))</f>
        <v/>
      </c>
      <c r="R107" s="21">
        <f t="shared" si="11"/>
        <v>100</v>
      </c>
      <c r="S107" s="19" t="s">
        <v>488</v>
      </c>
      <c r="T107" s="38"/>
      <c r="U107" s="39"/>
    </row>
    <row r="108" spans="1:21" x14ac:dyDescent="0.2">
      <c r="A108" s="15" t="s">
        <v>489</v>
      </c>
      <c r="B108" s="15" t="s">
        <v>490</v>
      </c>
      <c r="C108" s="35" t="s">
        <v>491</v>
      </c>
      <c r="D108" s="16" t="str">
        <f t="shared" si="6"/>
        <v>Low Risk</v>
      </c>
      <c r="E108" s="30" t="str">
        <f>IF(SUM('Data · Lists'!C108:F108)&gt;0,"Blacklist: "&amp;TRIM(IF('Data · Lists'!C108=1,"FATF blacklist; ","")&amp;IF('Data · Lists'!D108=1,"UN sanctions; ","")&amp;IF('Data · Lists'!E108=1,"home-jurisdiction sanctions; ","")&amp;IF('Data · Lists'!F108=1,"internal blacklist","")),IF(SUM('Data · Lists'!G108:L108)&gt;0,"Auto-High: "&amp;TRIM(IF('Data · Lists'!G108=1,"FATF greylist; ","")&amp;IF('Data · Lists'!H108=1,"EU high-risk; ","")&amp;IF('Data · Lists'!I108=1,"EU sanctions; ","")&amp;IF('Data · Lists'!J108=1,"UK sanctions; ","")&amp;IF('Data · Lists'!K108=1,"OFAC; ","")&amp;IF('Data · Lists'!L108=1,"Canada sanctions","")),IF(J108=0,"No index data: Manual Review",IF(K108&lt;cov_min,"Coverage below minimum: Manual Review","Index-based"&amp;IF(J108=1," (single indicator, raised one level)","")&amp;IF('Data · Lists'!M108=1," + offshore floor","")))))</f>
        <v>Index-based</v>
      </c>
      <c r="F108" s="30" t="str">
        <f t="shared" si="7"/>
        <v>Simplified measures where permitted, subject to Compliance confirmation.</v>
      </c>
      <c r="G108" s="11"/>
      <c r="H108" s="36"/>
      <c r="I108" s="11" t="str">
        <f>IF(SUM('Data · Lists'!C108:F108)&gt;0,"Blacklist",IF(SUM('Data · Lists'!G108:L108)&gt;0,"High Risk",IF(J108=0,"Manual Review",IF(K108&lt;cov_min,"Manual Review",INDEX(Cfg_Ratings,MIN(3,MAX(IF('Data · Lists'!M108=1,off_floor,1),IF(J108=1,IF(L108&lt;band_L,1,IF(L108&lt;band_M,2,3))+1,IF(L108&lt;band_L,1,IF(L108&lt;band_M,2,3))))))))))</f>
        <v>Low Risk</v>
      </c>
      <c r="J108" s="11">
        <f t="shared" si="8"/>
        <v>5</v>
      </c>
      <c r="K108" s="17">
        <f t="shared" si="9"/>
        <v>1.0</v>
      </c>
      <c r="L108" s="18">
        <f t="shared" si="10"/>
        <v>1.0</v>
      </c>
      <c r="M108" s="11" t="str">
        <f>IF('Data · Indices'!C108="","",IF('Data · Indices'!C108="Low",1,IF('Data · Indices'!C108="Medium",2,IF('Data · Indices'!C108="High",3,NA()))))</f>
        <v/>
      </c>
      <c r="N108" s="11" t="str">
        <f>IF('Data · Indices'!D108="","",IF('Data · Indices'!D108="Low",1,IF('Data · Indices'!D108="Medium",2,IF('Data · Indices'!D108="High",3,NA()))))</f>
        <v/>
      </c>
      <c r="O108" s="11" t="str">
        <f>IF('Data · Indices'!E108="","",IF('Data · Indices'!E108="Low",1,IF('Data · Indices'!E108="Medium",2,IF('Data · Indices'!E108="High",3,NA()))))</f>
        <v/>
      </c>
      <c r="P108" s="11" t="str">
        <f>IF('Data · Indices'!F108="","",IF('Data · Indices'!F108="Low",1,IF('Data · Indices'!F108="Medium",2,IF('Data · Indices'!F108="High",3,NA()))))</f>
        <v/>
      </c>
      <c r="Q108" s="11" t="str">
        <f>IF('Data · Indices'!G108="","",IF('Data · Indices'!G108="Low",1,IF('Data · Indices'!G108="Medium",2,IF('Data · Indices'!G108="High",3,NA()))))</f>
        <v/>
      </c>
      <c r="R108" s="11">
        <f t="shared" si="11"/>
        <v>100</v>
      </c>
      <c r="S108" s="15" t="s">
        <v>492</v>
      </c>
      <c r="T108" s="30"/>
      <c r="U108" s="36"/>
    </row>
    <row r="109" spans="1:21" x14ac:dyDescent="0.2">
      <c r="A109" s="19" t="s">
        <v>493</v>
      </c>
      <c r="B109" s="19" t="s">
        <v>494</v>
      </c>
      <c r="C109" s="37" t="s">
        <v>495</v>
      </c>
      <c r="D109" s="20" t="str">
        <f t="shared" si="6"/>
        <v>Medium Risk</v>
      </c>
      <c r="E109" s="38" t="str">
        <f>IF(SUM('Data · Lists'!C109:F109)&gt;0,"Blacklist: "&amp;TRIM(IF('Data · Lists'!C109=1,"FATF blacklist; ","")&amp;IF('Data · Lists'!D109=1,"UN sanctions; ","")&amp;IF('Data · Lists'!E109=1,"home-jurisdiction sanctions; ","")&amp;IF('Data · Lists'!F109=1,"internal blacklist","")),IF(SUM('Data · Lists'!G109:L109)&gt;0,"Auto-High: "&amp;TRIM(IF('Data · Lists'!G109=1,"FATF greylist; ","")&amp;IF('Data · Lists'!H109=1,"EU high-risk; ","")&amp;IF('Data · Lists'!I109=1,"EU sanctions; ","")&amp;IF('Data · Lists'!J109=1,"UK sanctions; ","")&amp;IF('Data · Lists'!K109=1,"OFAC; ","")&amp;IF('Data · Lists'!L109=1,"Canada sanctions","")),IF(J109=0,"No index data: Manual Review",IF(K109&lt;cov_min,"Coverage below minimum: Manual Review","Index-based"&amp;IF(J109=1," (single indicator, raised one level)","")&amp;IF('Data · Lists'!M109=1," + offshore floor","")))))</f>
        <v>Index-based</v>
      </c>
      <c r="F109" s="38" t="str">
        <f t="shared" si="7"/>
        <v>Standard CDD with awareness of contextual factors.</v>
      </c>
      <c r="G109" s="21"/>
      <c r="H109" s="39"/>
      <c r="I109" s="21" t="str">
        <f>IF(SUM('Data · Lists'!C109:F109)&gt;0,"Blacklist",IF(SUM('Data · Lists'!G109:L109)&gt;0,"High Risk",IF(J109=0,"Manual Review",IF(K109&lt;cov_min,"Manual Review",INDEX(Cfg_Ratings,MIN(3,MAX(IF('Data · Lists'!M109=1,off_floor,1),IF(J109=1,IF(L109&lt;band_L,1,IF(L109&lt;band_M,2,3))+1,IF(L109&lt;band_L,1,IF(L109&lt;band_M,2,3))))))))))</f>
        <v>Medium Risk</v>
      </c>
      <c r="J109" s="21">
        <f t="shared" si="8"/>
        <v>5</v>
      </c>
      <c r="K109" s="22">
        <f t="shared" si="9"/>
        <v>1.0</v>
      </c>
      <c r="L109" s="23">
        <f t="shared" si="10"/>
        <v>2.2</v>
      </c>
      <c r="M109" s="21" t="str">
        <f>IF('Data · Indices'!C109="","",IF('Data · Indices'!C109="Low",1,IF('Data · Indices'!C109="Medium",2,IF('Data · Indices'!C109="High",3,NA()))))</f>
        <v/>
      </c>
      <c r="N109" s="21" t="str">
        <f>IF('Data · Indices'!D109="","",IF('Data · Indices'!D109="Low",1,IF('Data · Indices'!D109="Medium",2,IF('Data · Indices'!D109="High",3,NA()))))</f>
        <v/>
      </c>
      <c r="O109" s="21" t="str">
        <f>IF('Data · Indices'!E109="","",IF('Data · Indices'!E109="Low",1,IF('Data · Indices'!E109="Medium",2,IF('Data · Indices'!E109="High",3,NA()))))</f>
        <v/>
      </c>
      <c r="P109" s="21" t="str">
        <f>IF('Data · Indices'!F109="","",IF('Data · Indices'!F109="Low",1,IF('Data · Indices'!F109="Medium",2,IF('Data · Indices'!F109="High",3,NA()))))</f>
        <v/>
      </c>
      <c r="Q109" s="21" t="str">
        <f>IF('Data · Indices'!G109="","",IF('Data · Indices'!G109="Low",1,IF('Data · Indices'!G109="Medium",2,IF('Data · Indices'!G109="High",3,NA()))))</f>
        <v/>
      </c>
      <c r="R109" s="21">
        <f t="shared" si="11"/>
        <v>100</v>
      </c>
      <c r="S109" s="19" t="s">
        <v>496</v>
      </c>
      <c r="T109" s="38"/>
      <c r="U109" s="39"/>
    </row>
    <row r="110" spans="1:21" x14ac:dyDescent="0.2">
      <c r="A110" s="15" t="s">
        <v>497</v>
      </c>
      <c r="B110" s="15" t="s">
        <v>498</v>
      </c>
      <c r="C110" s="35" t="s">
        <v>499</v>
      </c>
      <c r="D110" s="16" t="str">
        <f t="shared" si="6"/>
        <v>High Risk</v>
      </c>
      <c r="E110" s="30" t="str">
        <f>IF(SUM('Data · Lists'!C110:F110)&gt;0,"Blacklist: "&amp;TRIM(IF('Data · Lists'!C110=1,"FATF blacklist; ","")&amp;IF('Data · Lists'!D110=1,"UN sanctions; ","")&amp;IF('Data · Lists'!E110=1,"home-jurisdiction sanctions; ","")&amp;IF('Data · Lists'!F110=1,"internal blacklist","")),IF(SUM('Data · Lists'!G110:L110)&gt;0,"Auto-High: "&amp;TRIM(IF('Data · Lists'!G110=1,"FATF greylist; ","")&amp;IF('Data · Lists'!H110=1,"EU high-risk; ","")&amp;IF('Data · Lists'!I110=1,"EU sanctions; ","")&amp;IF('Data · Lists'!J110=1,"UK sanctions; ","")&amp;IF('Data · Lists'!K110=1,"OFAC; ","")&amp;IF('Data · Lists'!L110=1,"Canada sanctions","")),IF(J110=0,"No index data: Manual Review",IF(K110&lt;cov_min,"Coverage below minimum: Manual Review","Index-based"&amp;IF(J110=1," (single indicator, raised one level)","")&amp;IF('Data · Lists'!M110=1," + offshore floor","")))))</f>
        <v>Index-based</v>
      </c>
      <c r="F110" s="30" t="str">
        <f t="shared" si="7"/>
        <v>EDD, enhanced ongoing monitoring, management approval to onboard or continue.</v>
      </c>
      <c r="G110" s="11"/>
      <c r="H110" s="36"/>
      <c r="I110" s="11" t="str">
        <f>IF(SUM('Data · Lists'!C110:F110)&gt;0,"Blacklist",IF(SUM('Data · Lists'!G110:L110)&gt;0,"High Risk",IF(J110=0,"Manual Review",IF(K110&lt;cov_min,"Manual Review",INDEX(Cfg_Ratings,MIN(3,MAX(IF('Data · Lists'!M110=1,off_floor,1),IF(J110=1,IF(L110&lt;band_L,1,IF(L110&lt;band_M,2,3))+1,IF(L110&lt;band_L,1,IF(L110&lt;band_M,2,3))))))))))</f>
        <v>High Risk</v>
      </c>
      <c r="J110" s="11">
        <f t="shared" si="8"/>
        <v>5</v>
      </c>
      <c r="K110" s="17">
        <f t="shared" si="9"/>
        <v>1.0</v>
      </c>
      <c r="L110" s="18">
        <f t="shared" si="10"/>
        <v>2.4</v>
      </c>
      <c r="M110" s="11" t="str">
        <f>IF('Data · Indices'!C110="","",IF('Data · Indices'!C110="Low",1,IF('Data · Indices'!C110="Medium",2,IF('Data · Indices'!C110="High",3,NA()))))</f>
        <v/>
      </c>
      <c r="N110" s="11" t="str">
        <f>IF('Data · Indices'!D110="","",IF('Data · Indices'!D110="Low",1,IF('Data · Indices'!D110="Medium",2,IF('Data · Indices'!D110="High",3,NA()))))</f>
        <v/>
      </c>
      <c r="O110" s="11" t="str">
        <f>IF('Data · Indices'!E110="","",IF('Data · Indices'!E110="Low",1,IF('Data · Indices'!E110="Medium",2,IF('Data · Indices'!E110="High",3,NA()))))</f>
        <v/>
      </c>
      <c r="P110" s="11" t="str">
        <f>IF('Data · Indices'!F110="","",IF('Data · Indices'!F110="Low",1,IF('Data · Indices'!F110="Medium",2,IF('Data · Indices'!F110="High",3,NA()))))</f>
        <v/>
      </c>
      <c r="Q110" s="11" t="str">
        <f>IF('Data · Indices'!G110="","",IF('Data · Indices'!G110="Low",1,IF('Data · Indices'!G110="Medium",2,IF('Data · Indices'!G110="High",3,NA()))))</f>
        <v/>
      </c>
      <c r="R110" s="11">
        <f t="shared" si="11"/>
        <v>100</v>
      </c>
      <c r="S110" s="15" t="s">
        <v>500</v>
      </c>
      <c r="T110" s="30"/>
      <c r="U110" s="36"/>
    </row>
    <row r="111" spans="1:21" x14ac:dyDescent="0.2">
      <c r="A111" s="19" t="s">
        <v>501</v>
      </c>
      <c r="B111" s="19" t="s">
        <v>502</v>
      </c>
      <c r="C111" s="37" t="s">
        <v>503</v>
      </c>
      <c r="D111" s="20" t="str">
        <f t="shared" si="6"/>
        <v>Blacklist</v>
      </c>
      <c r="E111" s="38" t="str">
        <f>IF(SUM('Data · Lists'!C111:F111)&gt;0,"Blacklist: "&amp;TRIM(IF('Data · Lists'!C111=1,"FATF blacklist; ","")&amp;IF('Data · Lists'!D111=1,"UN sanctions; ","")&amp;IF('Data · Lists'!E111=1,"home-jurisdiction sanctions; ","")&amp;IF('Data · Lists'!F111=1,"internal blacklist","")),IF(SUM('Data · Lists'!G111:L111)&gt;0,"Auto-High: "&amp;TRIM(IF('Data · Lists'!G111=1,"FATF greylist; ","")&amp;IF('Data · Lists'!H111=1,"EU high-risk; ","")&amp;IF('Data · Lists'!I111=1,"EU sanctions; ","")&amp;IF('Data · Lists'!J111=1,"UK sanctions; ","")&amp;IF('Data · Lists'!K111=1,"OFAC; ","")&amp;IF('Data · Lists'!L111=1,"Canada sanctions","")),IF(J111=0,"No index data: Manual Review",IF(K111&lt;cov_min,"Coverage below minimum: Manual Review","Index-based"&amp;IF(J111=1," (single indicator, raised one level)","")&amp;IF('Data · Lists'!M111=1," + offshore floor","")))))</f>
        <v>Blacklist: FATF blacklist; UN sanctions;</v>
      </c>
      <c r="F111" s="38" t="str">
        <f t="shared" si="7"/>
        <v>Prohibited. No onboarding or activity except where required by law and with prior written Board approval on Compliance recommendation.</v>
      </c>
      <c r="G111" s="21"/>
      <c r="H111" s="39"/>
      <c r="I111" s="21" t="str">
        <f>IF(SUM('Data · Lists'!C111:F111)&gt;0,"Blacklist",IF(SUM('Data · Lists'!G111:L111)&gt;0,"High Risk",IF(J111=0,"Manual Review",IF(K111&lt;cov_min,"Manual Review",INDEX(Cfg_Ratings,MIN(3,MAX(IF('Data · Lists'!M111=1,off_floor,1),IF(J111=1,IF(L111&lt;band_L,1,IF(L111&lt;band_M,2,3))+1,IF(L111&lt;band_L,1,IF(L111&lt;band_M,2,3))))))))))</f>
        <v>Blacklist</v>
      </c>
      <c r="J111" s="21">
        <f t="shared" si="8"/>
        <v>3</v>
      </c>
      <c r="K111" s="22">
        <f t="shared" si="9"/>
        <v>0.4</v>
      </c>
      <c r="L111" s="23">
        <f t="shared" si="10"/>
        <v>3.0</v>
      </c>
      <c r="M111" s="21" t="str">
        <f>IF('Data · Indices'!C111="","",IF('Data · Indices'!C111="Low",1,IF('Data · Indices'!C111="Medium",2,IF('Data · Indices'!C111="High",3,NA()))))</f>
        <v/>
      </c>
      <c r="N111" s="21" t="str">
        <f>IF('Data · Indices'!D111="","",IF('Data · Indices'!D111="Low",1,IF('Data · Indices'!D111="Medium",2,IF('Data · Indices'!D111="High",3,NA()))))</f>
        <v/>
      </c>
      <c r="O111" s="21" t="str">
        <f>IF('Data · Indices'!E111="","",IF('Data · Indices'!E111="Low",1,IF('Data · Indices'!E111="Medium",2,IF('Data · Indices'!E111="High",3,NA()))))</f>
        <v/>
      </c>
      <c r="P111" s="21" t="str">
        <f>IF('Data · Indices'!F111="","",IF('Data · Indices'!F111="Low",1,IF('Data · Indices'!F111="Medium",2,IF('Data · Indices'!F111="High",3,NA()))))</f>
        <v/>
      </c>
      <c r="Q111" s="21" t="str">
        <f>IF('Data · Indices'!G111="","",IF('Data · Indices'!G111="Low",1,IF('Data · Indices'!G111="Medium",2,IF('Data · Indices'!G111="High",3,NA()))))</f>
        <v/>
      </c>
      <c r="R111" s="21">
        <f t="shared" si="11"/>
        <v>40</v>
      </c>
      <c r="S111" s="19" t="s">
        <v>504</v>
      </c>
      <c r="T111" s="38"/>
      <c r="U111" s="39"/>
    </row>
    <row r="112" spans="1:21" x14ac:dyDescent="0.2">
      <c r="A112" s="15" t="s">
        <v>505</v>
      </c>
      <c r="B112" s="15" t="s">
        <v>506</v>
      </c>
      <c r="C112" s="35" t="s">
        <v>507</v>
      </c>
      <c r="D112" s="16" t="str">
        <f t="shared" si="6"/>
        <v>High Risk</v>
      </c>
      <c r="E112" s="30" t="str">
        <f>IF(SUM('Data · Lists'!C112:F112)&gt;0,"Blacklist: "&amp;TRIM(IF('Data · Lists'!C112=1,"FATF blacklist; ","")&amp;IF('Data · Lists'!D112=1,"UN sanctions; ","")&amp;IF('Data · Lists'!E112=1,"home-jurisdiction sanctions; ","")&amp;IF('Data · Lists'!F112=1,"internal blacklist","")),IF(SUM('Data · Lists'!G112:L112)&gt;0,"Auto-High: "&amp;TRIM(IF('Data · Lists'!G112=1,"FATF greylist; ","")&amp;IF('Data · Lists'!H112=1,"EU high-risk; ","")&amp;IF('Data · Lists'!I112=1,"EU sanctions; ","")&amp;IF('Data · Lists'!J112=1,"UK sanctions; ","")&amp;IF('Data · Lists'!K112=1,"OFAC; ","")&amp;IF('Data · Lists'!L112=1,"Canada sanctions","")),IF(J112=0,"No index data: Manual Review",IF(K112&lt;cov_min,"Coverage below minimum: Manual Review","Index-based"&amp;IF(J112=1," (single indicator, raised one level)","")&amp;IF('Data · Lists'!M112=1," + offshore floor","")))))</f>
        <v>Auto-High: FATF greylist;</v>
      </c>
      <c r="F112" s="30" t="str">
        <f t="shared" si="7"/>
        <v>EDD, enhanced ongoing monitoring, management approval to onboard or continue.</v>
      </c>
      <c r="G112" s="11"/>
      <c r="H112" s="36"/>
      <c r="I112" s="11" t="str">
        <f>IF(SUM('Data · Lists'!C112:F112)&gt;0,"Blacklist",IF(SUM('Data · Lists'!G112:L112)&gt;0,"High Risk",IF(J112=0,"Manual Review",IF(K112&lt;cov_min,"Manual Review",INDEX(Cfg_Ratings,MIN(3,MAX(IF('Data · Lists'!M112=1,off_floor,1),IF(J112=1,IF(L112&lt;band_L,1,IF(L112&lt;band_M,2,3))+1,IF(L112&lt;band_L,1,IF(L112&lt;band_M,2,3))))))))))</f>
        <v>High Risk</v>
      </c>
      <c r="J112" s="11">
        <f t="shared" si="8"/>
        <v>4</v>
      </c>
      <c r="K112" s="17">
        <f t="shared" si="9"/>
        <v>0.8</v>
      </c>
      <c r="L112" s="18">
        <f t="shared" si="10"/>
        <v>2.5</v>
      </c>
      <c r="M112" s="11" t="str">
        <f>IF('Data · Indices'!C112="","",IF('Data · Indices'!C112="Low",1,IF('Data · Indices'!C112="Medium",2,IF('Data · Indices'!C112="High",3,NA()))))</f>
        <v/>
      </c>
      <c r="N112" s="11" t="str">
        <f>IF('Data · Indices'!D112="","",IF('Data · Indices'!D112="Low",1,IF('Data · Indices'!D112="Medium",2,IF('Data · Indices'!D112="High",3,NA()))))</f>
        <v/>
      </c>
      <c r="O112" s="11" t="str">
        <f>IF('Data · Indices'!E112="","",IF('Data · Indices'!E112="Low",1,IF('Data · Indices'!E112="Medium",2,IF('Data · Indices'!E112="High",3,NA()))))</f>
        <v/>
      </c>
      <c r="P112" s="11" t="str">
        <f>IF('Data · Indices'!F112="","",IF('Data · Indices'!F112="Low",1,IF('Data · Indices'!F112="Medium",2,IF('Data · Indices'!F112="High",3,NA()))))</f>
        <v/>
      </c>
      <c r="Q112" s="11" t="str">
        <f>IF('Data · Indices'!G112="","",IF('Data · Indices'!G112="Low",1,IF('Data · Indices'!G112="Medium",2,IF('Data · Indices'!G112="High",3,NA()))))</f>
        <v/>
      </c>
      <c r="R112" s="11">
        <f t="shared" si="11"/>
        <v>80</v>
      </c>
      <c r="S112" s="15" t="s">
        <v>508</v>
      </c>
      <c r="T112" s="30"/>
      <c r="U112" s="36"/>
    </row>
    <row r="113" spans="1:21" x14ac:dyDescent="0.2">
      <c r="A113" s="19" t="s">
        <v>509</v>
      </c>
      <c r="B113" s="19" t="s">
        <v>510</v>
      </c>
      <c r="C113" s="37" t="s">
        <v>511</v>
      </c>
      <c r="D113" s="20" t="str">
        <f t="shared" si="6"/>
        <v>Low Risk</v>
      </c>
      <c r="E113" s="38" t="str">
        <f>IF(SUM('Data · Lists'!C113:F113)&gt;0,"Blacklist: "&amp;TRIM(IF('Data · Lists'!C113=1,"FATF blacklist; ","")&amp;IF('Data · Lists'!D113=1,"UN sanctions; ","")&amp;IF('Data · Lists'!E113=1,"home-jurisdiction sanctions; ","")&amp;IF('Data · Lists'!F113=1,"internal blacklist","")),IF(SUM('Data · Lists'!G113:L113)&gt;0,"Auto-High: "&amp;TRIM(IF('Data · Lists'!G113=1,"FATF greylist; ","")&amp;IF('Data · Lists'!H113=1,"EU high-risk; ","")&amp;IF('Data · Lists'!I113=1,"EU sanctions; ","")&amp;IF('Data · Lists'!J113=1,"UK sanctions; ","")&amp;IF('Data · Lists'!K113=1,"OFAC; ","")&amp;IF('Data · Lists'!L113=1,"Canada sanctions","")),IF(J113=0,"No index data: Manual Review",IF(K113&lt;cov_min,"Coverage below minimum: Manual Review","Index-based"&amp;IF(J113=1," (single indicator, raised one level)","")&amp;IF('Data · Lists'!M113=1," + offshore floor","")))))</f>
        <v>Index-based</v>
      </c>
      <c r="F113" s="38" t="str">
        <f t="shared" si="7"/>
        <v>Simplified measures where permitted, subject to Compliance confirmation.</v>
      </c>
      <c r="G113" s="21"/>
      <c r="H113" s="39"/>
      <c r="I113" s="21" t="str">
        <f>IF(SUM('Data · Lists'!C113:F113)&gt;0,"Blacklist",IF(SUM('Data · Lists'!G113:L113)&gt;0,"High Risk",IF(J113=0,"Manual Review",IF(K113&lt;cov_min,"Manual Review",INDEX(Cfg_Ratings,MIN(3,MAX(IF('Data · Lists'!M113=1,off_floor,1),IF(J113=1,IF(L113&lt;band_L,1,IF(L113&lt;band_M,2,3))+1,IF(L113&lt;band_L,1,IF(L113&lt;band_M,2,3))))))))))</f>
        <v>Low Risk</v>
      </c>
      <c r="J113" s="21">
        <f t="shared" si="8"/>
        <v>5</v>
      </c>
      <c r="K113" s="22">
        <f t="shared" si="9"/>
        <v>1.0</v>
      </c>
      <c r="L113" s="23">
        <f t="shared" si="10"/>
        <v>1.4</v>
      </c>
      <c r="M113" s="21" t="str">
        <f>IF('Data · Indices'!C113="","",IF('Data · Indices'!C113="Low",1,IF('Data · Indices'!C113="Medium",2,IF('Data · Indices'!C113="High",3,NA()))))</f>
        <v/>
      </c>
      <c r="N113" s="21" t="str">
        <f>IF('Data · Indices'!D113="","",IF('Data · Indices'!D113="Low",1,IF('Data · Indices'!D113="Medium",2,IF('Data · Indices'!D113="High",3,NA()))))</f>
        <v/>
      </c>
      <c r="O113" s="21" t="str">
        <f>IF('Data · Indices'!E113="","",IF('Data · Indices'!E113="Low",1,IF('Data · Indices'!E113="Medium",2,IF('Data · Indices'!E113="High",3,NA()))))</f>
        <v/>
      </c>
      <c r="P113" s="21" t="str">
        <f>IF('Data · Indices'!F113="","",IF('Data · Indices'!F113="Low",1,IF('Data · Indices'!F113="Medium",2,IF('Data · Indices'!F113="High",3,NA()))))</f>
        <v/>
      </c>
      <c r="Q113" s="21" t="str">
        <f>IF('Data · Indices'!G113="","",IF('Data · Indices'!G113="Low",1,IF('Data · Indices'!G113="Medium",2,IF('Data · Indices'!G113="High",3,NA()))))</f>
        <v/>
      </c>
      <c r="R113" s="21">
        <f t="shared" si="11"/>
        <v>100</v>
      </c>
      <c r="S113" s="19" t="s">
        <v>512</v>
      </c>
      <c r="T113" s="38"/>
      <c r="U113" s="39"/>
    </row>
    <row r="114" spans="1:21" x14ac:dyDescent="0.2">
      <c r="A114" s="15" t="s">
        <v>513</v>
      </c>
      <c r="B114" s="15" t="s">
        <v>514</v>
      </c>
      <c r="C114" s="35" t="s">
        <v>515</v>
      </c>
      <c r="D114" s="16" t="str">
        <f t="shared" si="6"/>
        <v>Medium Risk</v>
      </c>
      <c r="E114" s="30" t="str">
        <f>IF(SUM('Data · Lists'!C114:F114)&gt;0,"Blacklist: "&amp;TRIM(IF('Data · Lists'!C114=1,"FATF blacklist; ","")&amp;IF('Data · Lists'!D114=1,"UN sanctions; ","")&amp;IF('Data · Lists'!E114=1,"home-jurisdiction sanctions; ","")&amp;IF('Data · Lists'!F114=1,"internal blacklist","")),IF(SUM('Data · Lists'!G114:L114)&gt;0,"Auto-High: "&amp;TRIM(IF('Data · Lists'!G114=1,"FATF greylist; ","")&amp;IF('Data · Lists'!H114=1,"EU high-risk; ","")&amp;IF('Data · Lists'!I114=1,"EU sanctions; ","")&amp;IF('Data · Lists'!J114=1,"UK sanctions; ","")&amp;IF('Data · Lists'!K114=1,"OFAC; ","")&amp;IF('Data · Lists'!L114=1,"Canada sanctions","")),IF(J114=0,"No index data: Manual Review",IF(K114&lt;cov_min,"Coverage below minimum: Manual Review","Index-based"&amp;IF(J114=1," (single indicator, raised one level)","")&amp;IF('Data · Lists'!M114=1," + offshore floor","")))))</f>
        <v>Coverage below minimum: Manual Review</v>
      </c>
      <c r="F114" s="30" t="str">
        <f t="shared" si="7"/>
        <v>Standard CDD with awareness of contextual factors.</v>
      </c>
      <c r="G114" s="11" t="inlineStr">
        <is>
          <t xml:space="preserve">Medium Risk</t>
        </is>
      </c>
      <c r="H114" s="36" t="inlineStr">
        <is>
          <t xml:space="preserve">Northhold default rule R4: MONEYVAL member, no adverse listing; Eurostat OFC -&gt; Medium.</t>
        </is>
      </c>
      <c r="I114" s="11" t="str">
        <f>IF(SUM('Data · Lists'!C114:F114)&gt;0,"Blacklist",IF(SUM('Data · Lists'!G114:L114)&gt;0,"High Risk",IF(J114=0,"Manual Review",IF(K114&lt;cov_min,"Manual Review",INDEX(Cfg_Ratings,MIN(3,MAX(IF('Data · Lists'!M114=1,off_floor,1),IF(J114=1,IF(L114&lt;band_L,1,IF(L114&lt;band_M,2,3))+1,IF(L114&lt;band_L,1,IF(L114&lt;band_M,2,3))))))))))</f>
        <v>Manual Review</v>
      </c>
      <c r="J114" s="11">
        <f t="shared" si="8"/>
        <v>1</v>
      </c>
      <c r="K114" s="17">
        <f t="shared" si="9"/>
        <v>0.2</v>
      </c>
      <c r="L114" s="18">
        <f t="shared" si="10"/>
        <v>2.0</v>
      </c>
      <c r="M114" s="11" t="str">
        <f>IF('Data · Indices'!C114="","",IF('Data · Indices'!C114="Low",1,IF('Data · Indices'!C114="Medium",2,IF('Data · Indices'!C114="High",3,NA()))))</f>
        <v/>
      </c>
      <c r="N114" s="11" t="str">
        <f>IF('Data · Indices'!D114="","",IF('Data · Indices'!D114="Low",1,IF('Data · Indices'!D114="Medium",2,IF('Data · Indices'!D114="High",3,NA()))))</f>
        <v/>
      </c>
      <c r="O114" s="11" t="str">
        <f>IF('Data · Indices'!E114="","",IF('Data · Indices'!E114="Low",1,IF('Data · Indices'!E114="Medium",2,IF('Data · Indices'!E114="High",3,NA()))))</f>
        <v/>
      </c>
      <c r="P114" s="11" t="str">
        <f>IF('Data · Indices'!F114="","",IF('Data · Indices'!F114="Low",1,IF('Data · Indices'!F114="Medium",2,IF('Data · Indices'!F114="High",3,NA()))))</f>
        <v/>
      </c>
      <c r="Q114" s="11" t="str">
        <f>IF('Data · Indices'!G114="","",IF('Data · Indices'!G114="Low",1,IF('Data · Indices'!G114="Medium",2,IF('Data · Indices'!G114="High",3,NA()))))</f>
        <v/>
      </c>
      <c r="R114" s="11">
        <f t="shared" si="11"/>
        <v>20</v>
      </c>
      <c r="S114" s="15" t="s">
        <v>516</v>
      </c>
      <c r="T114" s="30"/>
      <c r="U114" s="36"/>
    </row>
    <row r="115" spans="1:21" x14ac:dyDescent="0.2">
      <c r="A115" s="19" t="s">
        <v>517</v>
      </c>
      <c r="B115" s="19" t="s">
        <v>518</v>
      </c>
      <c r="C115" s="37" t="s">
        <v>519</v>
      </c>
      <c r="D115" s="20" t="str">
        <f t="shared" si="6"/>
        <v>Medium Risk</v>
      </c>
      <c r="E115" s="38" t="str">
        <f>IF(SUM('Data · Lists'!C115:F115)&gt;0,"Blacklist: "&amp;TRIM(IF('Data · Lists'!C115=1,"FATF blacklist; ","")&amp;IF('Data · Lists'!D115=1,"UN sanctions; ","")&amp;IF('Data · Lists'!E115=1,"home-jurisdiction sanctions; ","")&amp;IF('Data · Lists'!F115=1,"internal blacklist","")),IF(SUM('Data · Lists'!G115:L115)&gt;0,"Auto-High: "&amp;TRIM(IF('Data · Lists'!G115=1,"FATF greylist; ","")&amp;IF('Data · Lists'!H115=1,"EU high-risk; ","")&amp;IF('Data · Lists'!I115=1,"EU sanctions; ","")&amp;IF('Data · Lists'!J115=1,"UK sanctions; ","")&amp;IF('Data · Lists'!K115=1,"OFAC; ","")&amp;IF('Data · Lists'!L115=1,"Canada sanctions","")),IF(J115=0,"No index data: Manual Review",IF(K115&lt;cov_min,"Coverage below minimum: Manual Review","Index-based"&amp;IF(J115=1," (single indicator, raised one level)","")&amp;IF('Data · Lists'!M115=1," + offshore floor","")))))</f>
        <v>Index-based</v>
      </c>
      <c r="F115" s="38" t="str">
        <f t="shared" si="7"/>
        <v>Standard CDD with awareness of contextual factors.</v>
      </c>
      <c r="G115" s="21"/>
      <c r="H115" s="39"/>
      <c r="I115" s="21" t="str">
        <f>IF(SUM('Data · Lists'!C115:F115)&gt;0,"Blacklist",IF(SUM('Data · Lists'!G115:L115)&gt;0,"High Risk",IF(J115=0,"Manual Review",IF(K115&lt;cov_min,"Manual Review",INDEX(Cfg_Ratings,MIN(3,MAX(IF('Data · Lists'!M115=1,off_floor,1),IF(J115=1,IF(L115&lt;band_L,1,IF(L115&lt;band_M,2,3))+1,IF(L115&lt;band_L,1,IF(L115&lt;band_M,2,3))))))))))</f>
        <v>Medium Risk</v>
      </c>
      <c r="J115" s="21">
        <f t="shared" si="8"/>
        <v>5</v>
      </c>
      <c r="K115" s="22">
        <f t="shared" si="9"/>
        <v>1.0</v>
      </c>
      <c r="L115" s="23">
        <f t="shared" si="10"/>
        <v>2.1</v>
      </c>
      <c r="M115" s="21" t="str">
        <f>IF('Data · Indices'!C115="","",IF('Data · Indices'!C115="Low",1,IF('Data · Indices'!C115="Medium",2,IF('Data · Indices'!C115="High",3,NA()))))</f>
        <v/>
      </c>
      <c r="N115" s="21" t="str">
        <f>IF('Data · Indices'!D115="","",IF('Data · Indices'!D115="Low",1,IF('Data · Indices'!D115="Medium",2,IF('Data · Indices'!D115="High",3,NA()))))</f>
        <v/>
      </c>
      <c r="O115" s="21" t="str">
        <f>IF('Data · Indices'!E115="","",IF('Data · Indices'!E115="Low",1,IF('Data · Indices'!E115="Medium",2,IF('Data · Indices'!E115="High",3,NA()))))</f>
        <v/>
      </c>
      <c r="P115" s="21" t="str">
        <f>IF('Data · Indices'!F115="","",IF('Data · Indices'!F115="Low",1,IF('Data · Indices'!F115="Medium",2,IF('Data · Indices'!F115="High",3,NA()))))</f>
        <v/>
      </c>
      <c r="Q115" s="21" t="str">
        <f>IF('Data · Indices'!G115="","",IF('Data · Indices'!G115="Low",1,IF('Data · Indices'!G115="Medium",2,IF('Data · Indices'!G115="High",3,NA()))))</f>
        <v/>
      </c>
      <c r="R115" s="21">
        <f t="shared" si="11"/>
        <v>100</v>
      </c>
      <c r="S115" s="19" t="s">
        <v>520</v>
      </c>
      <c r="T115" s="38"/>
      <c r="U115" s="39"/>
    </row>
    <row r="116" spans="1:21" x14ac:dyDescent="0.2">
      <c r="A116" s="15" t="s">
        <v>521</v>
      </c>
      <c r="B116" s="15" t="s">
        <v>522</v>
      </c>
      <c r="C116" s="35" t="s">
        <v>523</v>
      </c>
      <c r="D116" s="16" t="str">
        <f t="shared" si="6"/>
        <v>Low Risk</v>
      </c>
      <c r="E116" s="30" t="str">
        <f>IF(SUM('Data · Lists'!C116:F116)&gt;0,"Blacklist: "&amp;TRIM(IF('Data · Lists'!C116=1,"FATF blacklist; ","")&amp;IF('Data · Lists'!D116=1,"UN sanctions; ","")&amp;IF('Data · Lists'!E116=1,"home-jurisdiction sanctions; ","")&amp;IF('Data · Lists'!F116=1,"internal blacklist","")),IF(SUM('Data · Lists'!G116:L116)&gt;0,"Auto-High: "&amp;TRIM(IF('Data · Lists'!G116=1,"FATF greylist; ","")&amp;IF('Data · Lists'!H116=1,"EU high-risk; ","")&amp;IF('Data · Lists'!I116=1,"EU sanctions; ","")&amp;IF('Data · Lists'!J116=1,"UK sanctions; ","")&amp;IF('Data · Lists'!K116=1,"OFAC; ","")&amp;IF('Data · Lists'!L116=1,"Canada sanctions","")),IF(J116=0,"No index data: Manual Review",IF(K116&lt;cov_min,"Coverage below minimum: Manual Review","Index-based"&amp;IF(J116=1," (single indicator, raised one level)","")&amp;IF('Data · Lists'!M116=1," + offshore floor","")))))</f>
        <v>Index-based</v>
      </c>
      <c r="F116" s="30" t="str">
        <f t="shared" si="7"/>
        <v>Simplified measures where permitted, subject to Compliance confirmation.</v>
      </c>
      <c r="G116" s="11"/>
      <c r="H116" s="36"/>
      <c r="I116" s="11" t="str">
        <f>IF(SUM('Data · Lists'!C116:F116)&gt;0,"Blacklist",IF(SUM('Data · Lists'!G116:L116)&gt;0,"High Risk",IF(J116=0,"Manual Review",IF(K116&lt;cov_min,"Manual Review",INDEX(Cfg_Ratings,MIN(3,MAX(IF('Data · Lists'!M116=1,off_floor,1),IF(J116=1,IF(L116&lt;band_L,1,IF(L116&lt;band_M,2,3))+1,IF(L116&lt;band_L,1,IF(L116&lt;band_M,2,3))))))))))</f>
        <v>Low Risk</v>
      </c>
      <c r="J116" s="11">
        <f t="shared" si="8"/>
        <v>5</v>
      </c>
      <c r="K116" s="17">
        <f t="shared" si="9"/>
        <v>1.0</v>
      </c>
      <c r="L116" s="18">
        <f t="shared" si="10"/>
        <v>1.65</v>
      </c>
      <c r="M116" s="11" t="str">
        <f>IF('Data · Indices'!C116="","",IF('Data · Indices'!C116="Low",1,IF('Data · Indices'!C116="Medium",2,IF('Data · Indices'!C116="High",3,NA()))))</f>
        <v/>
      </c>
      <c r="N116" s="11" t="str">
        <f>IF('Data · Indices'!D116="","",IF('Data · Indices'!D116="Low",1,IF('Data · Indices'!D116="Medium",2,IF('Data · Indices'!D116="High",3,NA()))))</f>
        <v/>
      </c>
      <c r="O116" s="11" t="str">
        <f>IF('Data · Indices'!E116="","",IF('Data · Indices'!E116="Low",1,IF('Data · Indices'!E116="Medium",2,IF('Data · Indices'!E116="High",3,NA()))))</f>
        <v/>
      </c>
      <c r="P116" s="11" t="str">
        <f>IF('Data · Indices'!F116="","",IF('Data · Indices'!F116="Low",1,IF('Data · Indices'!F116="Medium",2,IF('Data · Indices'!F116="High",3,NA()))))</f>
        <v/>
      </c>
      <c r="Q116" s="11" t="str">
        <f>IF('Data · Indices'!G116="","",IF('Data · Indices'!G116="Low",1,IF('Data · Indices'!G116="Medium",2,IF('Data · Indices'!G116="High",3,NA()))))</f>
        <v/>
      </c>
      <c r="R116" s="11">
        <f t="shared" si="11"/>
        <v>100</v>
      </c>
      <c r="S116" s="15" t="s">
        <v>524</v>
      </c>
      <c r="T116" s="30"/>
      <c r="U116" s="36"/>
    </row>
    <row r="117" spans="1:21" x14ac:dyDescent="0.2">
      <c r="A117" s="19" t="s">
        <v>525</v>
      </c>
      <c r="B117" s="19" t="s">
        <v>526</v>
      </c>
      <c r="C117" s="37" t="s">
        <v>527</v>
      </c>
      <c r="D117" s="20" t="str">
        <f t="shared" si="6"/>
        <v>Medium Risk</v>
      </c>
      <c r="E117" s="38" t="str">
        <f>IF(SUM('Data · Lists'!C117:F117)&gt;0,"Blacklist: "&amp;TRIM(IF('Data · Lists'!C117=1,"FATF blacklist; ","")&amp;IF('Data · Lists'!D117=1,"UN sanctions; ","")&amp;IF('Data · Lists'!E117=1,"home-jurisdiction sanctions; ","")&amp;IF('Data · Lists'!F117=1,"internal blacklist","")),IF(SUM('Data · Lists'!G117:L117)&gt;0,"Auto-High: "&amp;TRIM(IF('Data · Lists'!G117=1,"FATF greylist; ","")&amp;IF('Data · Lists'!H117=1,"EU high-risk; ","")&amp;IF('Data · Lists'!I117=1,"EU sanctions; ","")&amp;IF('Data · Lists'!J117=1,"UK sanctions; ","")&amp;IF('Data · Lists'!K117=1,"OFAC; ","")&amp;IF('Data · Lists'!L117=1,"Canada sanctions","")),IF(J117=0,"No index data: Manual Review",IF(K117&lt;cov_min,"Coverage below minimum: Manual Review","Index-based"&amp;IF(J117=1," (single indicator, raised one level)","")&amp;IF('Data · Lists'!M117=1," + offshore floor","")))))</f>
        <v>Index-based</v>
      </c>
      <c r="F117" s="38" t="str">
        <f t="shared" si="7"/>
        <v>Standard CDD with awareness of contextual factors.</v>
      </c>
      <c r="G117" s="21"/>
      <c r="H117" s="39"/>
      <c r="I117" s="21" t="str">
        <f>IF(SUM('Data · Lists'!C117:F117)&gt;0,"Blacklist",IF(SUM('Data · Lists'!G117:L117)&gt;0,"High Risk",IF(J117=0,"Manual Review",IF(K117&lt;cov_min,"Manual Review",INDEX(Cfg_Ratings,MIN(3,MAX(IF('Data · Lists'!M117=1,off_floor,1),IF(J117=1,IF(L117&lt;band_L,1,IF(L117&lt;band_M,2,3))+1,IF(L117&lt;band_L,1,IF(L117&lt;band_M,2,3))))))))))</f>
        <v>Medium Risk</v>
      </c>
      <c r="J117" s="21">
        <f t="shared" si="8"/>
        <v>4</v>
      </c>
      <c r="K117" s="22">
        <f t="shared" si="9"/>
        <v>0.8</v>
      </c>
      <c r="L117" s="23">
        <f t="shared" si="10"/>
        <v>1.8125</v>
      </c>
      <c r="M117" s="21" t="str">
        <f>IF('Data · Indices'!C117="","",IF('Data · Indices'!C117="Low",1,IF('Data · Indices'!C117="Medium",2,IF('Data · Indices'!C117="High",3,NA()))))</f>
        <v/>
      </c>
      <c r="N117" s="21" t="str">
        <f>IF('Data · Indices'!D117="","",IF('Data · Indices'!D117="Low",1,IF('Data · Indices'!D117="Medium",2,IF('Data · Indices'!D117="High",3,NA()))))</f>
        <v/>
      </c>
      <c r="O117" s="21" t="str">
        <f>IF('Data · Indices'!E117="","",IF('Data · Indices'!E117="Low",1,IF('Data · Indices'!E117="Medium",2,IF('Data · Indices'!E117="High",3,NA()))))</f>
        <v/>
      </c>
      <c r="P117" s="21" t="str">
        <f>IF('Data · Indices'!F117="","",IF('Data · Indices'!F117="Low",1,IF('Data · Indices'!F117="Medium",2,IF('Data · Indices'!F117="High",3,NA()))))</f>
        <v/>
      </c>
      <c r="Q117" s="21" t="str">
        <f>IF('Data · Indices'!G117="","",IF('Data · Indices'!G117="Low",1,IF('Data · Indices'!G117="Medium",2,IF('Data · Indices'!G117="High",3,NA()))))</f>
        <v/>
      </c>
      <c r="R117" s="21">
        <f t="shared" si="11"/>
        <v>80</v>
      </c>
      <c r="S117" s="19" t="s">
        <v>528</v>
      </c>
      <c r="T117" s="38"/>
      <c r="U117" s="39"/>
    </row>
    <row r="118" spans="1:21" x14ac:dyDescent="0.2">
      <c r="A118" s="15" t="s">
        <v>529</v>
      </c>
      <c r="B118" s="15" t="s">
        <v>530</v>
      </c>
      <c r="C118" s="35" t="s">
        <v>531</v>
      </c>
      <c r="D118" s="16" t="str">
        <f t="shared" si="6"/>
        <v>Low Risk</v>
      </c>
      <c r="E118" s="30" t="str">
        <f>IF(SUM('Data · Lists'!C118:F118)&gt;0,"Blacklist: "&amp;TRIM(IF('Data · Lists'!C118=1,"FATF blacklist; ","")&amp;IF('Data · Lists'!D118=1,"UN sanctions; ","")&amp;IF('Data · Lists'!E118=1,"home-jurisdiction sanctions; ","")&amp;IF('Data · Lists'!F118=1,"internal blacklist","")),IF(SUM('Data · Lists'!G118:L118)&gt;0,"Auto-High: "&amp;TRIM(IF('Data · Lists'!G118=1,"FATF greylist; ","")&amp;IF('Data · Lists'!H118=1,"EU high-risk; ","")&amp;IF('Data · Lists'!I118=1,"EU sanctions; ","")&amp;IF('Data · Lists'!J118=1,"UK sanctions; ","")&amp;IF('Data · Lists'!K118=1,"OFAC; ","")&amp;IF('Data · Lists'!L118=1,"Canada sanctions","")),IF(J118=0,"No index data: Manual Review",IF(K118&lt;cov_min,"Coverage below minimum: Manual Review","Index-based"&amp;IF(J118=1," (single indicator, raised one level)","")&amp;IF('Data · Lists'!M118=1," + offshore floor","")))))</f>
        <v>Index-based</v>
      </c>
      <c r="F118" s="30" t="str">
        <f t="shared" si="7"/>
        <v>Simplified measures where permitted, subject to Compliance confirmation.</v>
      </c>
      <c r="G118" s="11"/>
      <c r="H118" s="36"/>
      <c r="I118" s="11" t="str">
        <f>IF(SUM('Data · Lists'!C118:F118)&gt;0,"Blacklist",IF(SUM('Data · Lists'!G118:L118)&gt;0,"High Risk",IF(J118=0,"Manual Review",IF(K118&lt;cov_min,"Manual Review",INDEX(Cfg_Ratings,MIN(3,MAX(IF('Data · Lists'!M118=1,off_floor,1),IF(J118=1,IF(L118&lt;band_L,1,IF(L118&lt;band_M,2,3))+1,IF(L118&lt;band_L,1,IF(L118&lt;band_M,2,3))))))))))</f>
        <v>Low Risk</v>
      </c>
      <c r="J118" s="11">
        <f t="shared" si="8"/>
        <v>5</v>
      </c>
      <c r="K118" s="17">
        <f t="shared" si="9"/>
        <v>1.0</v>
      </c>
      <c r="L118" s="18">
        <f t="shared" si="10"/>
        <v>1.6</v>
      </c>
      <c r="M118" s="11" t="str">
        <f>IF('Data · Indices'!C118="","",IF('Data · Indices'!C118="Low",1,IF('Data · Indices'!C118="Medium",2,IF('Data · Indices'!C118="High",3,NA()))))</f>
        <v/>
      </c>
      <c r="N118" s="11" t="str">
        <f>IF('Data · Indices'!D118="","",IF('Data · Indices'!D118="Low",1,IF('Data · Indices'!D118="Medium",2,IF('Data · Indices'!D118="High",3,NA()))))</f>
        <v/>
      </c>
      <c r="O118" s="11" t="str">
        <f>IF('Data · Indices'!E118="","",IF('Data · Indices'!E118="Low",1,IF('Data · Indices'!E118="Medium",2,IF('Data · Indices'!E118="High",3,NA()))))</f>
        <v/>
      </c>
      <c r="P118" s="11" t="str">
        <f>IF('Data · Indices'!F118="","",IF('Data · Indices'!F118="Low",1,IF('Data · Indices'!F118="Medium",2,IF('Data · Indices'!F118="High",3,NA()))))</f>
        <v/>
      </c>
      <c r="Q118" s="11" t="str">
        <f>IF('Data · Indices'!G118="","",IF('Data · Indices'!G118="Low",1,IF('Data · Indices'!G118="Medium",2,IF('Data · Indices'!G118="High",3,NA()))))</f>
        <v/>
      </c>
      <c r="R118" s="11">
        <f t="shared" si="11"/>
        <v>100</v>
      </c>
      <c r="S118" s="15" t="s">
        <v>532</v>
      </c>
      <c r="T118" s="30"/>
      <c r="U118" s="36"/>
    </row>
    <row r="119" spans="1:21" x14ac:dyDescent="0.2">
      <c r="A119" s="19" t="s">
        <v>533</v>
      </c>
      <c r="B119" s="19" t="s">
        <v>534</v>
      </c>
      <c r="C119" s="37" t="s">
        <v>535</v>
      </c>
      <c r="D119" s="20" t="str">
        <f t="shared" si="6"/>
        <v>Medium Risk</v>
      </c>
      <c r="E119" s="38" t="str">
        <f>IF(SUM('Data · Lists'!C119:F119)&gt;0,"Blacklist: "&amp;TRIM(IF('Data · Lists'!C119=1,"FATF blacklist; ","")&amp;IF('Data · Lists'!D119=1,"UN sanctions; ","")&amp;IF('Data · Lists'!E119=1,"home-jurisdiction sanctions; ","")&amp;IF('Data · Lists'!F119=1,"internal blacklist","")),IF(SUM('Data · Lists'!G119:L119)&gt;0,"Auto-High: "&amp;TRIM(IF('Data · Lists'!G119=1,"FATF greylist; ","")&amp;IF('Data · Lists'!H119=1,"EU high-risk; ","")&amp;IF('Data · Lists'!I119=1,"EU sanctions; ","")&amp;IF('Data · Lists'!J119=1,"UK sanctions; ","")&amp;IF('Data · Lists'!K119=1,"OFAC; ","")&amp;IF('Data · Lists'!L119=1,"Canada sanctions","")),IF(J119=0,"No index data: Manual Review",IF(K119&lt;cov_min,"Coverage below minimum: Manual Review","Index-based"&amp;IF(J119=1," (single indicator, raised one level)","")&amp;IF('Data · Lists'!M119=1," + offshore floor","")))))</f>
        <v>Coverage below minimum: Manual Review</v>
      </c>
      <c r="F119" s="38" t="str">
        <f t="shared" si="7"/>
        <v>Standard CDD with awareness of contextual factors.</v>
      </c>
      <c r="G119" s="21" t="inlineStr">
        <is>
          <t xml:space="preserve">Medium Risk</t>
        </is>
      </c>
      <c r="H119" s="39" t="inlineStr">
        <is>
          <t xml:space="preserve">Northhold default rule R4: MONEYVAL 5th-round MER (Jul 2024): C/LC on 39 of 40 Recommendations, effectiveness among the highest evaluated; Eurostat OFC -&gt; offshore floor Medium.</t>
        </is>
      </c>
      <c r="I119" s="21" t="str">
        <f>IF(SUM('Data · Lists'!C119:F119)&gt;0,"Blacklist",IF(SUM('Data · Lists'!G119:L119)&gt;0,"High Risk",IF(J119=0,"Manual Review",IF(K119&lt;cov_min,"Manual Review",INDEX(Cfg_Ratings,MIN(3,MAX(IF('Data · Lists'!M119=1,off_floor,1),IF(J119=1,IF(L119&lt;band_L,1,IF(L119&lt;band_M,2,3))+1,IF(L119&lt;band_L,1,IF(L119&lt;band_M,2,3))))))))))</f>
        <v>Manual Review</v>
      </c>
      <c r="J119" s="21">
        <f t="shared" si="8"/>
        <v>2</v>
      </c>
      <c r="K119" s="22">
        <f t="shared" si="9"/>
        <v>0.3</v>
      </c>
      <c r="L119" s="23">
        <f t="shared" si="10"/>
        <v>1.6666666666666667</v>
      </c>
      <c r="M119" s="21" t="str">
        <f>IF('Data · Indices'!C119="","",IF('Data · Indices'!C119="Low",1,IF('Data · Indices'!C119="Medium",2,IF('Data · Indices'!C119="High",3,NA()))))</f>
        <v/>
      </c>
      <c r="N119" s="21" t="str">
        <f>IF('Data · Indices'!D119="","",IF('Data · Indices'!D119="Low",1,IF('Data · Indices'!D119="Medium",2,IF('Data · Indices'!D119="High",3,NA()))))</f>
        <v/>
      </c>
      <c r="O119" s="21" t="str">
        <f>IF('Data · Indices'!E119="","",IF('Data · Indices'!E119="Low",1,IF('Data · Indices'!E119="Medium",2,IF('Data · Indices'!E119="High",3,NA()))))</f>
        <v/>
      </c>
      <c r="P119" s="21" t="str">
        <f>IF('Data · Indices'!F119="","",IF('Data · Indices'!F119="Low",1,IF('Data · Indices'!F119="Medium",2,IF('Data · Indices'!F119="High",3,NA()))))</f>
        <v/>
      </c>
      <c r="Q119" s="21" t="str">
        <f>IF('Data · Indices'!G119="","",IF('Data · Indices'!G119="Low",1,IF('Data · Indices'!G119="Medium",2,IF('Data · Indices'!G119="High",3,NA()))))</f>
        <v/>
      </c>
      <c r="R119" s="21">
        <f t="shared" si="11"/>
        <v>30</v>
      </c>
      <c r="S119" s="19" t="s">
        <v>536</v>
      </c>
      <c r="T119" s="38"/>
      <c r="U119" s="39"/>
    </row>
    <row r="120" spans="1:21" x14ac:dyDescent="0.2">
      <c r="A120" s="15" t="s">
        <v>537</v>
      </c>
      <c r="B120" s="15" t="s">
        <v>538</v>
      </c>
      <c r="C120" s="35" t="s">
        <v>539</v>
      </c>
      <c r="D120" s="16" t="str">
        <f t="shared" si="6"/>
        <v>Medium Risk</v>
      </c>
      <c r="E120" s="30" t="str">
        <f>IF(SUM('Data · Lists'!C120:F120)&gt;0,"Blacklist: "&amp;TRIM(IF('Data · Lists'!C120=1,"FATF blacklist; ","")&amp;IF('Data · Lists'!D120=1,"UN sanctions; ","")&amp;IF('Data · Lists'!E120=1,"home-jurisdiction sanctions; ","")&amp;IF('Data · Lists'!F120=1,"internal blacklist","")),IF(SUM('Data · Lists'!G120:L120)&gt;0,"Auto-High: "&amp;TRIM(IF('Data · Lists'!G120=1,"FATF greylist; ","")&amp;IF('Data · Lists'!H120=1,"EU high-risk; ","")&amp;IF('Data · Lists'!I120=1,"EU sanctions; ","")&amp;IF('Data · Lists'!J120=1,"UK sanctions; ","")&amp;IF('Data · Lists'!K120=1,"OFAC; ","")&amp;IF('Data · Lists'!L120=1,"Canada sanctions","")),IF(J120=0,"No index data: Manual Review",IF(K120&lt;cov_min,"Coverage below minimum: Manual Review","Index-based"&amp;IF(J120=1," (single indicator, raised one level)","")&amp;IF('Data · Lists'!M120=1," + offshore floor","")))))</f>
        <v>Index-based</v>
      </c>
      <c r="F120" s="30" t="str">
        <f t="shared" si="7"/>
        <v>Standard CDD with awareness of contextual factors.</v>
      </c>
      <c r="G120" s="11"/>
      <c r="H120" s="36"/>
      <c r="I120" s="11" t="str">
        <f>IF(SUM('Data · Lists'!C120:F120)&gt;0,"Blacklist",IF(SUM('Data · Lists'!G120:L120)&gt;0,"High Risk",IF(J120=0,"Manual Review",IF(K120&lt;cov_min,"Manual Review",INDEX(Cfg_Ratings,MIN(3,MAX(IF('Data · Lists'!M120=1,off_floor,1),IF(J120=1,IF(L120&lt;band_L,1,IF(L120&lt;band_M,2,3))+1,IF(L120&lt;band_L,1,IF(L120&lt;band_M,2,3))))))))))</f>
        <v>Medium Risk</v>
      </c>
      <c r="J120" s="11">
        <f t="shared" si="8"/>
        <v>5</v>
      </c>
      <c r="K120" s="17">
        <f t="shared" si="9"/>
        <v>1.0</v>
      </c>
      <c r="L120" s="18">
        <f t="shared" si="10"/>
        <v>2.2</v>
      </c>
      <c r="M120" s="11" t="str">
        <f>IF('Data · Indices'!C120="","",IF('Data · Indices'!C120="Low",1,IF('Data · Indices'!C120="Medium",2,IF('Data · Indices'!C120="High",3,NA()))))</f>
        <v/>
      </c>
      <c r="N120" s="11" t="str">
        <f>IF('Data · Indices'!D120="","",IF('Data · Indices'!D120="Low",1,IF('Data · Indices'!D120="Medium",2,IF('Data · Indices'!D120="High",3,NA()))))</f>
        <v/>
      </c>
      <c r="O120" s="11" t="str">
        <f>IF('Data · Indices'!E120="","",IF('Data · Indices'!E120="Low",1,IF('Data · Indices'!E120="Medium",2,IF('Data · Indices'!E120="High",3,NA()))))</f>
        <v/>
      </c>
      <c r="P120" s="11" t="str">
        <f>IF('Data · Indices'!F120="","",IF('Data · Indices'!F120="Low",1,IF('Data · Indices'!F120="Medium",2,IF('Data · Indices'!F120="High",3,NA()))))</f>
        <v/>
      </c>
      <c r="Q120" s="11" t="str">
        <f>IF('Data · Indices'!G120="","",IF('Data · Indices'!G120="Low",1,IF('Data · Indices'!G120="Medium",2,IF('Data · Indices'!G120="High",3,NA()))))</f>
        <v/>
      </c>
      <c r="R120" s="11">
        <f t="shared" si="11"/>
        <v>100</v>
      </c>
      <c r="S120" s="15" t="s">
        <v>540</v>
      </c>
      <c r="T120" s="30"/>
      <c r="U120" s="36"/>
    </row>
    <row r="121" spans="1:21" x14ac:dyDescent="0.2">
      <c r="A121" s="19" t="s">
        <v>541</v>
      </c>
      <c r="B121" s="19" t="s">
        <v>542</v>
      </c>
      <c r="C121" s="37" t="s">
        <v>17</v>
      </c>
      <c r="D121" s="20" t="str">
        <f t="shared" si="6"/>
        <v>Medium Risk</v>
      </c>
      <c r="E121" s="38" t="str">
        <f>IF(SUM('Data · Lists'!C121:F121)&gt;0,"Blacklist: "&amp;TRIM(IF('Data · Lists'!C121=1,"FATF blacklist; ","")&amp;IF('Data · Lists'!D121=1,"UN sanctions; ","")&amp;IF('Data · Lists'!E121=1,"home-jurisdiction sanctions; ","")&amp;IF('Data · Lists'!F121=1,"internal blacklist","")),IF(SUM('Data · Lists'!G121:L121)&gt;0,"Auto-High: "&amp;TRIM(IF('Data · Lists'!G121=1,"FATF greylist; ","")&amp;IF('Data · Lists'!H121=1,"EU high-risk; ","")&amp;IF('Data · Lists'!I121=1,"EU sanctions; ","")&amp;IF('Data · Lists'!J121=1,"UK sanctions; ","")&amp;IF('Data · Lists'!K121=1,"OFAC; ","")&amp;IF('Data · Lists'!L121=1,"Canada sanctions","")),IF(J121=0,"No index data: Manual Review",IF(K121&lt;cov_min,"Coverage below minimum: Manual Review","Index-based"&amp;IF(J121=1," (single indicator, raised one level)","")&amp;IF('Data · Lists'!M121=1," + offshore floor","")))))</f>
        <v>Index-based</v>
      </c>
      <c r="F121" s="38" t="str">
        <f t="shared" si="7"/>
        <v>Standard CDD with awareness of contextual factors.</v>
      </c>
      <c r="G121" s="21"/>
      <c r="H121" s="39"/>
      <c r="I121" s="21" t="str">
        <f>IF(SUM('Data · Lists'!C121:F121)&gt;0,"Blacklist",IF(SUM('Data · Lists'!G121:L121)&gt;0,"High Risk",IF(J121=0,"Manual Review",IF(K121&lt;cov_min,"Manual Review",INDEX(Cfg_Ratings,MIN(3,MAX(IF('Data · Lists'!M121=1,off_floor,1),IF(J121=1,IF(L121&lt;band_L,1,IF(L121&lt;band_M,2,3))+1,IF(L121&lt;band_L,1,IF(L121&lt;band_M,2,3))))))))))</f>
        <v>Medium Risk</v>
      </c>
      <c r="J121" s="21">
        <f t="shared" si="8"/>
        <v>5</v>
      </c>
      <c r="K121" s="22">
        <f t="shared" si="9"/>
        <v>1.0</v>
      </c>
      <c r="L121" s="23">
        <f t="shared" si="10"/>
        <v>2.0</v>
      </c>
      <c r="M121" s="21" t="str">
        <f>IF('Data · Indices'!C121="","",IF('Data · Indices'!C121="Low",1,IF('Data · Indices'!C121="Medium",2,IF('Data · Indices'!C121="High",3,NA()))))</f>
        <v/>
      </c>
      <c r="N121" s="21" t="str">
        <f>IF('Data · Indices'!D121="","",IF('Data · Indices'!D121="Low",1,IF('Data · Indices'!D121="Medium",2,IF('Data · Indices'!D121="High",3,NA()))))</f>
        <v/>
      </c>
      <c r="O121" s="21" t="str">
        <f>IF('Data · Indices'!E121="","",IF('Data · Indices'!E121="Low",1,IF('Data · Indices'!E121="Medium",2,IF('Data · Indices'!E121="High",3,NA()))))</f>
        <v/>
      </c>
      <c r="P121" s="21" t="str">
        <f>IF('Data · Indices'!F121="","",IF('Data · Indices'!F121="Low",1,IF('Data · Indices'!F121="Medium",2,IF('Data · Indices'!F121="High",3,NA()))))</f>
        <v/>
      </c>
      <c r="Q121" s="21" t="str">
        <f>IF('Data · Indices'!G121="","",IF('Data · Indices'!G121="Low",1,IF('Data · Indices'!G121="Medium",2,IF('Data · Indices'!G121="High",3,NA()))))</f>
        <v/>
      </c>
      <c r="R121" s="21">
        <f t="shared" si="11"/>
        <v>100</v>
      </c>
      <c r="S121" s="19" t="s">
        <v>543</v>
      </c>
      <c r="T121" s="38"/>
      <c r="U121" s="39"/>
    </row>
    <row r="122" spans="1:21" x14ac:dyDescent="0.2">
      <c r="A122" s="15" t="s">
        <v>544</v>
      </c>
      <c r="B122" s="15" t="s">
        <v>545</v>
      </c>
      <c r="C122" s="35" t="s">
        <v>546</v>
      </c>
      <c r="D122" s="16" t="str">
        <f t="shared" si="6"/>
        <v>High Risk</v>
      </c>
      <c r="E122" s="30" t="str">
        <f>IF(SUM('Data · Lists'!C122:F122)&gt;0,"Blacklist: "&amp;TRIM(IF('Data · Lists'!C122=1,"FATF blacklist; ","")&amp;IF('Data · Lists'!D122=1,"UN sanctions; ","")&amp;IF('Data · Lists'!E122=1,"home-jurisdiction sanctions; ","")&amp;IF('Data · Lists'!F122=1,"internal blacklist","")),IF(SUM('Data · Lists'!G122:L122)&gt;0,"Auto-High: "&amp;TRIM(IF('Data · Lists'!G122=1,"FATF greylist; ","")&amp;IF('Data · Lists'!H122=1,"EU high-risk; ","")&amp;IF('Data · Lists'!I122=1,"EU sanctions; ","")&amp;IF('Data · Lists'!J122=1,"UK sanctions; ","")&amp;IF('Data · Lists'!K122=1,"OFAC; ","")&amp;IF('Data · Lists'!L122=1,"Canada sanctions","")),IF(J122=0,"No index data: Manual Review",IF(K122&lt;cov_min,"Coverage below minimum: Manual Review","Index-based"&amp;IF(J122=1," (single indicator, raised one level)","")&amp;IF('Data · Lists'!M122=1," + offshore floor","")))))</f>
        <v>Auto-High: FATF greylist; EU high-risk;</v>
      </c>
      <c r="F122" s="30" t="str">
        <f t="shared" si="7"/>
        <v>EDD, enhanced ongoing monitoring, management approval to onboard or continue.</v>
      </c>
      <c r="G122" s="11"/>
      <c r="H122" s="36"/>
      <c r="I122" s="11" t="str">
        <f>IF(SUM('Data · Lists'!C122:F122)&gt;0,"Blacklist",IF(SUM('Data · Lists'!G122:L122)&gt;0,"High Risk",IF(J122=0,"Manual Review",IF(K122&lt;cov_min,"Manual Review",INDEX(Cfg_Ratings,MIN(3,MAX(IF('Data · Lists'!M122=1,off_floor,1),IF(J122=1,IF(L122&lt;band_L,1,IF(L122&lt;band_M,2,3))+1,IF(L122&lt;band_L,1,IF(L122&lt;band_M,2,3))))))))))</f>
        <v>High Risk</v>
      </c>
      <c r="J122" s="11">
        <f t="shared" si="8"/>
        <v>5</v>
      </c>
      <c r="K122" s="17">
        <f t="shared" si="9"/>
        <v>1.0</v>
      </c>
      <c r="L122" s="18">
        <f t="shared" si="10"/>
        <v>2.8</v>
      </c>
      <c r="M122" s="11" t="str">
        <f>IF('Data · Indices'!C122="","",IF('Data · Indices'!C122="Low",1,IF('Data · Indices'!C122="Medium",2,IF('Data · Indices'!C122="High",3,NA()))))</f>
        <v/>
      </c>
      <c r="N122" s="11" t="str">
        <f>IF('Data · Indices'!D122="","",IF('Data · Indices'!D122="Low",1,IF('Data · Indices'!D122="Medium",2,IF('Data · Indices'!D122="High",3,NA()))))</f>
        <v/>
      </c>
      <c r="O122" s="11" t="str">
        <f>IF('Data · Indices'!E122="","",IF('Data · Indices'!E122="Low",1,IF('Data · Indices'!E122="Medium",2,IF('Data · Indices'!E122="High",3,NA()))))</f>
        <v/>
      </c>
      <c r="P122" s="11" t="str">
        <f>IF('Data · Indices'!F122="","",IF('Data · Indices'!F122="Low",1,IF('Data · Indices'!F122="Medium",2,IF('Data · Indices'!F122="High",3,NA()))))</f>
        <v/>
      </c>
      <c r="Q122" s="11" t="str">
        <f>IF('Data · Indices'!G122="","",IF('Data · Indices'!G122="Low",1,IF('Data · Indices'!G122="Medium",2,IF('Data · Indices'!G122="High",3,NA()))))</f>
        <v/>
      </c>
      <c r="R122" s="11">
        <f t="shared" si="11"/>
        <v>100</v>
      </c>
      <c r="S122" s="15" t="s">
        <v>547</v>
      </c>
      <c r="T122" s="30"/>
      <c r="U122" s="36"/>
    </row>
    <row r="123" spans="1:21" x14ac:dyDescent="0.2">
      <c r="A123" s="19" t="s">
        <v>548</v>
      </c>
      <c r="B123" s="19" t="s">
        <v>549</v>
      </c>
      <c r="C123" s="37" t="s">
        <v>550</v>
      </c>
      <c r="D123" s="20" t="str">
        <f t="shared" si="6"/>
        <v>Medium Risk</v>
      </c>
      <c r="E123" s="38" t="str">
        <f>IF(SUM('Data · Lists'!C123:F123)&gt;0,"Blacklist: "&amp;TRIM(IF('Data · Lists'!C123=1,"FATF blacklist; ","")&amp;IF('Data · Lists'!D123=1,"UN sanctions; ","")&amp;IF('Data · Lists'!E123=1,"home-jurisdiction sanctions; ","")&amp;IF('Data · Lists'!F123=1,"internal blacklist","")),IF(SUM('Data · Lists'!G123:L123)&gt;0,"Auto-High: "&amp;TRIM(IF('Data · Lists'!G123=1,"FATF greylist; ","")&amp;IF('Data · Lists'!H123=1,"EU high-risk; ","")&amp;IF('Data · Lists'!I123=1,"EU sanctions; ","")&amp;IF('Data · Lists'!J123=1,"UK sanctions; ","")&amp;IF('Data · Lists'!K123=1,"OFAC; ","")&amp;IF('Data · Lists'!L123=1,"Canada sanctions","")),IF(J123=0,"No index data: Manual Review",IF(K123&lt;cov_min,"Coverage below minimum: Manual Review","Index-based"&amp;IF(J123=1," (single indicator, raised one level)","")&amp;IF('Data · Lists'!M123=1," + offshore floor","")))))</f>
        <v>Coverage below minimum: Manual Review</v>
      </c>
      <c r="F123" s="38" t="str">
        <f t="shared" si="7"/>
        <v>Standard CDD with awareness of contextual factors.</v>
      </c>
      <c r="G123" s="21" t="inlineStr">
        <is>
          <t xml:space="preserve">Medium Risk</t>
        </is>
      </c>
      <c r="H123" s="39" t="inlineStr">
        <is>
          <t xml:space="preserve">Northhold default rule R4: small state, AUD economy, minimal financial sector, no recent evaluation data.</t>
        </is>
      </c>
      <c r="I123" s="21" t="str">
        <f>IF(SUM('Data · Lists'!C123:F123)&gt;0,"Blacklist",IF(SUM('Data · Lists'!G123:L123)&gt;0,"High Risk",IF(J123=0,"Manual Review",IF(K123&lt;cov_min,"Manual Review",INDEX(Cfg_Ratings,MIN(3,MAX(IF('Data · Lists'!M123=1,off_floor,1),IF(J123=1,IF(L123&lt;band_L,1,IF(L123&lt;band_M,2,3))+1,IF(L123&lt;band_L,1,IF(L123&lt;band_M,2,3))))))))))</f>
        <v>Manual Review</v>
      </c>
      <c r="J123" s="21">
        <f t="shared" si="8"/>
        <v>1</v>
      </c>
      <c r="K123" s="22">
        <f t="shared" si="9"/>
        <v>0.1</v>
      </c>
      <c r="L123" s="23">
        <f t="shared" si="10"/>
        <v>1.0</v>
      </c>
      <c r="M123" s="21" t="str">
        <f>IF('Data · Indices'!C123="","",IF('Data · Indices'!C123="Low",1,IF('Data · Indices'!C123="Medium",2,IF('Data · Indices'!C123="High",3,NA()))))</f>
        <v/>
      </c>
      <c r="N123" s="21" t="str">
        <f>IF('Data · Indices'!D123="","",IF('Data · Indices'!D123="Low",1,IF('Data · Indices'!D123="Medium",2,IF('Data · Indices'!D123="High",3,NA()))))</f>
        <v/>
      </c>
      <c r="O123" s="21" t="str">
        <f>IF('Data · Indices'!E123="","",IF('Data · Indices'!E123="Low",1,IF('Data · Indices'!E123="Medium",2,IF('Data · Indices'!E123="High",3,NA()))))</f>
        <v/>
      </c>
      <c r="P123" s="21" t="str">
        <f>IF('Data · Indices'!F123="","",IF('Data · Indices'!F123="Low",1,IF('Data · Indices'!F123="Medium",2,IF('Data · Indices'!F123="High",3,NA()))))</f>
        <v/>
      </c>
      <c r="Q123" s="21" t="str">
        <f>IF('Data · Indices'!G123="","",IF('Data · Indices'!G123="Low",1,IF('Data · Indices'!G123="Medium",2,IF('Data · Indices'!G123="High",3,NA()))))</f>
        <v/>
      </c>
      <c r="R123" s="21">
        <f t="shared" si="11"/>
        <v>10</v>
      </c>
      <c r="S123" s="19" t="s">
        <v>551</v>
      </c>
      <c r="T123" s="38"/>
      <c r="U123" s="39"/>
    </row>
    <row r="124" spans="1:21" x14ac:dyDescent="0.2">
      <c r="A124" s="15" t="s">
        <v>552</v>
      </c>
      <c r="B124" s="15" t="s">
        <v>553</v>
      </c>
      <c r="C124" s="35" t="s">
        <v>554</v>
      </c>
      <c r="D124" s="16" t="str">
        <f t="shared" si="6"/>
        <v>Medium Risk</v>
      </c>
      <c r="E124" s="30" t="str">
        <f>IF(SUM('Data · Lists'!C124:F124)&gt;0,"Blacklist: "&amp;TRIM(IF('Data · Lists'!C124=1,"FATF blacklist; ","")&amp;IF('Data · Lists'!D124=1,"UN sanctions; ","")&amp;IF('Data · Lists'!E124=1,"home-jurisdiction sanctions; ","")&amp;IF('Data · Lists'!F124=1,"internal blacklist","")),IF(SUM('Data · Lists'!G124:L124)&gt;0,"Auto-High: "&amp;TRIM(IF('Data · Lists'!G124=1,"FATF greylist; ","")&amp;IF('Data · Lists'!H124=1,"EU high-risk; ","")&amp;IF('Data · Lists'!I124=1,"EU sanctions; ","")&amp;IF('Data · Lists'!J124=1,"UK sanctions; ","")&amp;IF('Data · Lists'!K124=1,"OFAC; ","")&amp;IF('Data · Lists'!L124=1,"Canada sanctions","")),IF(J124=0,"No index data: Manual Review",IF(K124&lt;cov_min,"Coverage below minimum: Manual Review","Index-based"&amp;IF(J124=1," (single indicator, raised one level)","")&amp;IF('Data · Lists'!M124=1," + offshore floor","")))))</f>
        <v>Index-based</v>
      </c>
      <c r="F124" s="30" t="str">
        <f t="shared" si="7"/>
        <v>Standard CDD with awareness of contextual factors.</v>
      </c>
      <c r="G124" s="11"/>
      <c r="H124" s="36"/>
      <c r="I124" s="11" t="str">
        <f>IF(SUM('Data · Lists'!C124:F124)&gt;0,"Blacklist",IF(SUM('Data · Lists'!G124:L124)&gt;0,"High Risk",IF(J124=0,"Manual Review",IF(K124&lt;cov_min,"Manual Review",INDEX(Cfg_Ratings,MIN(3,MAX(IF('Data · Lists'!M124=1,off_floor,1),IF(J124=1,IF(L124&lt;band_L,1,IF(L124&lt;band_M,2,3))+1,IF(L124&lt;band_L,1,IF(L124&lt;band_M,2,3))))))))))</f>
        <v>Medium Risk</v>
      </c>
      <c r="J124" s="11">
        <f t="shared" si="8"/>
        <v>4</v>
      </c>
      <c r="K124" s="17">
        <f t="shared" si="9"/>
        <v>0.6</v>
      </c>
      <c r="L124" s="18">
        <f t="shared" si="10"/>
        <v>1.75</v>
      </c>
      <c r="M124" s="11" t="str">
        <f>IF('Data · Indices'!C124="","",IF('Data · Indices'!C124="Low",1,IF('Data · Indices'!C124="Medium",2,IF('Data · Indices'!C124="High",3,NA()))))</f>
        <v/>
      </c>
      <c r="N124" s="11" t="str">
        <f>IF('Data · Indices'!D124="","",IF('Data · Indices'!D124="Low",1,IF('Data · Indices'!D124="Medium",2,IF('Data · Indices'!D124="High",3,NA()))))</f>
        <v/>
      </c>
      <c r="O124" s="11" t="str">
        <f>IF('Data · Indices'!E124="","",IF('Data · Indices'!E124="Low",1,IF('Data · Indices'!E124="Medium",2,IF('Data · Indices'!E124="High",3,NA()))))</f>
        <v/>
      </c>
      <c r="P124" s="11" t="str">
        <f>IF('Data · Indices'!F124="","",IF('Data · Indices'!F124="Low",1,IF('Data · Indices'!F124="Medium",2,IF('Data · Indices'!F124="High",3,NA()))))</f>
        <v/>
      </c>
      <c r="Q124" s="11" t="str">
        <f>IF('Data · Indices'!G124="","",IF('Data · Indices'!G124="Low",1,IF('Data · Indices'!G124="Medium",2,IF('Data · Indices'!G124="High",3,NA()))))</f>
        <v/>
      </c>
      <c r="R124" s="11">
        <f t="shared" si="11"/>
        <v>60</v>
      </c>
      <c r="S124" s="15" t="s">
        <v>555</v>
      </c>
      <c r="T124" s="30" t="s">
        <v>84</v>
      </c>
      <c r="U124" s="36"/>
    </row>
    <row r="125" spans="1:21" x14ac:dyDescent="0.2">
      <c r="A125" s="19" t="s">
        <v>556</v>
      </c>
      <c r="B125" s="19" t="s">
        <v>557</v>
      </c>
      <c r="C125" s="37" t="s">
        <v>558</v>
      </c>
      <c r="D125" s="20" t="str">
        <f t="shared" si="6"/>
        <v>High Risk</v>
      </c>
      <c r="E125" s="38" t="str">
        <f>IF(SUM('Data · Lists'!C125:F125)&gt;0,"Blacklist: "&amp;TRIM(IF('Data · Lists'!C125=1,"FATF blacklist; ","")&amp;IF('Data · Lists'!D125=1,"UN sanctions; ","")&amp;IF('Data · Lists'!E125=1,"home-jurisdiction sanctions; ","")&amp;IF('Data · Lists'!F125=1,"internal blacklist","")),IF(SUM('Data · Lists'!G125:L125)&gt;0,"Auto-High: "&amp;TRIM(IF('Data · Lists'!G125=1,"FATF greylist; ","")&amp;IF('Data · Lists'!H125=1,"EU high-risk; ","")&amp;IF('Data · Lists'!I125=1,"EU sanctions; ","")&amp;IF('Data · Lists'!J125=1,"UK sanctions; ","")&amp;IF('Data · Lists'!K125=1,"OFAC; ","")&amp;IF('Data · Lists'!L125=1,"Canada sanctions","")),IF(J125=0,"No index data: Manual Review",IF(K125&lt;cov_min,"Coverage below minimum: Manual Review","Index-based"&amp;IF(J125=1," (single indicator, raised one level)","")&amp;IF('Data · Lists'!M125=1," + offshore floor","")))))</f>
        <v>Auto-High: FATF greylist;</v>
      </c>
      <c r="F125" s="38" t="str">
        <f t="shared" si="7"/>
        <v>EDD, enhanced ongoing monitoring, management approval to onboard or continue.</v>
      </c>
      <c r="G125" s="21"/>
      <c r="H125" s="39"/>
      <c r="I125" s="21" t="str">
        <f>IF(SUM('Data · Lists'!C125:F125)&gt;0,"Blacklist",IF(SUM('Data · Lists'!G125:L125)&gt;0,"High Risk",IF(J125=0,"Manual Review",IF(K125&lt;cov_min,"Manual Review",INDEX(Cfg_Ratings,MIN(3,MAX(IF('Data · Lists'!M125=1,off_floor,1),IF(J125=1,IF(L125&lt;band_L,1,IF(L125&lt;band_M,2,3))+1,IF(L125&lt;band_L,1,IF(L125&lt;band_M,2,3))))))))))</f>
        <v>High Risk</v>
      </c>
      <c r="J125" s="21">
        <f t="shared" si="8"/>
        <v>5</v>
      </c>
      <c r="K125" s="22">
        <f t="shared" si="9"/>
        <v>1.0</v>
      </c>
      <c r="L125" s="23">
        <f t="shared" si="10"/>
        <v>2.45</v>
      </c>
      <c r="M125" s="21" t="str">
        <f>IF('Data · Indices'!C125="","",IF('Data · Indices'!C125="Low",1,IF('Data · Indices'!C125="Medium",2,IF('Data · Indices'!C125="High",3,NA()))))</f>
        <v/>
      </c>
      <c r="N125" s="21" t="str">
        <f>IF('Data · Indices'!D125="","",IF('Data · Indices'!D125="Low",1,IF('Data · Indices'!D125="Medium",2,IF('Data · Indices'!D125="High",3,NA()))))</f>
        <v/>
      </c>
      <c r="O125" s="21" t="str">
        <f>IF('Data · Indices'!E125="","",IF('Data · Indices'!E125="Low",1,IF('Data · Indices'!E125="Medium",2,IF('Data · Indices'!E125="High",3,NA()))))</f>
        <v/>
      </c>
      <c r="P125" s="21" t="str">
        <f>IF('Data · Indices'!F125="","",IF('Data · Indices'!F125="Low",1,IF('Data · Indices'!F125="Medium",2,IF('Data · Indices'!F125="High",3,NA()))))</f>
        <v/>
      </c>
      <c r="Q125" s="21" t="str">
        <f>IF('Data · Indices'!G125="","",IF('Data · Indices'!G125="Low",1,IF('Data · Indices'!G125="Medium",2,IF('Data · Indices'!G125="High",3,NA()))))</f>
        <v/>
      </c>
      <c r="R125" s="21">
        <f t="shared" si="11"/>
        <v>100</v>
      </c>
      <c r="S125" s="19" t="s">
        <v>559</v>
      </c>
      <c r="T125" s="38"/>
      <c r="U125" s="39"/>
    </row>
    <row r="126" spans="1:21" x14ac:dyDescent="0.2">
      <c r="A126" s="15" t="s">
        <v>560</v>
      </c>
      <c r="B126" s="15" t="s">
        <v>561</v>
      </c>
      <c r="C126" s="35" t="s">
        <v>562</v>
      </c>
      <c r="D126" s="16" t="str">
        <f t="shared" si="6"/>
        <v>Medium Risk</v>
      </c>
      <c r="E126" s="30" t="str">
        <f>IF(SUM('Data · Lists'!C126:F126)&gt;0,"Blacklist: "&amp;TRIM(IF('Data · Lists'!C126=1,"FATF blacklist; ","")&amp;IF('Data · Lists'!D126=1,"UN sanctions; ","")&amp;IF('Data · Lists'!E126=1,"home-jurisdiction sanctions; ","")&amp;IF('Data · Lists'!F126=1,"internal blacklist","")),IF(SUM('Data · Lists'!G126:L126)&gt;0,"Auto-High: "&amp;TRIM(IF('Data · Lists'!G126=1,"FATF greylist; ","")&amp;IF('Data · Lists'!H126=1,"EU high-risk; ","")&amp;IF('Data · Lists'!I126=1,"EU sanctions; ","")&amp;IF('Data · Lists'!J126=1,"UK sanctions; ","")&amp;IF('Data · Lists'!K126=1,"OFAC; ","")&amp;IF('Data · Lists'!L126=1,"Canada sanctions","")),IF(J126=0,"No index data: Manual Review",IF(K126&lt;cov_min,"Coverage below minimum: Manual Review","Index-based"&amp;IF(J126=1," (single indicator, raised one level)","")&amp;IF('Data · Lists'!M126=1," + offshore floor","")))))</f>
        <v>Index-based</v>
      </c>
      <c r="F126" s="30" t="str">
        <f t="shared" si="7"/>
        <v>Standard CDD with awareness of contextual factors.</v>
      </c>
      <c r="G126" s="11"/>
      <c r="H126" s="36"/>
      <c r="I126" s="11" t="str">
        <f>IF(SUM('Data · Lists'!C126:F126)&gt;0,"Blacklist",IF(SUM('Data · Lists'!G126:L126)&gt;0,"High Risk",IF(J126=0,"Manual Review",IF(K126&lt;cov_min,"Manual Review",INDEX(Cfg_Ratings,MIN(3,MAX(IF('Data · Lists'!M126=1,off_floor,1),IF(J126=1,IF(L126&lt;band_L,1,IF(L126&lt;band_M,2,3))+1,IF(L126&lt;band_L,1,IF(L126&lt;band_M,2,3))))))))))</f>
        <v>Medium Risk</v>
      </c>
      <c r="J126" s="11">
        <f t="shared" si="8"/>
        <v>4</v>
      </c>
      <c r="K126" s="17">
        <f t="shared" si="9"/>
        <v>0.8</v>
      </c>
      <c r="L126" s="18">
        <f t="shared" si="10"/>
        <v>2.0</v>
      </c>
      <c r="M126" s="11" t="str">
        <f>IF('Data · Indices'!C126="","",IF('Data · Indices'!C126="Low",1,IF('Data · Indices'!C126="Medium",2,IF('Data · Indices'!C126="High",3,NA()))))</f>
        <v/>
      </c>
      <c r="N126" s="11" t="str">
        <f>IF('Data · Indices'!D126="","",IF('Data · Indices'!D126="Low",1,IF('Data · Indices'!D126="Medium",2,IF('Data · Indices'!D126="High",3,NA()))))</f>
        <v/>
      </c>
      <c r="O126" s="11" t="str">
        <f>IF('Data · Indices'!E126="","",IF('Data · Indices'!E126="Low",1,IF('Data · Indices'!E126="Medium",2,IF('Data · Indices'!E126="High",3,NA()))))</f>
        <v/>
      </c>
      <c r="P126" s="11" t="str">
        <f>IF('Data · Indices'!F126="","",IF('Data · Indices'!F126="Low",1,IF('Data · Indices'!F126="Medium",2,IF('Data · Indices'!F126="High",3,NA()))))</f>
        <v/>
      </c>
      <c r="Q126" s="11" t="str">
        <f>IF('Data · Indices'!G126="","",IF('Data · Indices'!G126="Low",1,IF('Data · Indices'!G126="Medium",2,IF('Data · Indices'!G126="High",3,NA()))))</f>
        <v/>
      </c>
      <c r="R126" s="11">
        <f t="shared" si="11"/>
        <v>80</v>
      </c>
      <c r="S126" s="15" t="s">
        <v>563</v>
      </c>
      <c r="T126" s="30"/>
      <c r="U126" s="36"/>
    </row>
    <row r="127" spans="1:21" x14ac:dyDescent="0.2">
      <c r="A127" s="19" t="s">
        <v>564</v>
      </c>
      <c r="B127" s="19" t="s">
        <v>565</v>
      </c>
      <c r="C127" s="37" t="s">
        <v>566</v>
      </c>
      <c r="D127" s="20" t="str">
        <f t="shared" si="6"/>
        <v>High Risk</v>
      </c>
      <c r="E127" s="38" t="str">
        <f>IF(SUM('Data · Lists'!C127:F127)&gt;0,"Blacklist: "&amp;TRIM(IF('Data · Lists'!C127=1,"FATF blacklist; ","")&amp;IF('Data · Lists'!D127=1,"UN sanctions; ","")&amp;IF('Data · Lists'!E127=1,"home-jurisdiction sanctions; ","")&amp;IF('Data · Lists'!F127=1,"internal blacklist","")),IF(SUM('Data · Lists'!G127:L127)&gt;0,"Auto-High: "&amp;TRIM(IF('Data · Lists'!G127=1,"FATF greylist; ","")&amp;IF('Data · Lists'!H127=1,"EU high-risk; ","")&amp;IF('Data · Lists'!I127=1,"EU sanctions; ","")&amp;IF('Data · Lists'!J127=1,"UK sanctions; ","")&amp;IF('Data · Lists'!K127=1,"OFAC; ","")&amp;IF('Data · Lists'!L127=1,"Canada sanctions","")),IF(J127=0,"No index data: Manual Review",IF(K127&lt;cov_min,"Coverage below minimum: Manual Review","Index-based"&amp;IF(J127=1," (single indicator, raised one level)","")&amp;IF('Data · Lists'!M127=1," + offshore floor","")))))</f>
        <v>Auto-High: FATF greylist; EU high-risk;</v>
      </c>
      <c r="F127" s="38" t="str">
        <f t="shared" si="7"/>
        <v>EDD, enhanced ongoing monitoring, management approval to onboard or continue.</v>
      </c>
      <c r="G127" s="21"/>
      <c r="H127" s="39"/>
      <c r="I127" s="21" t="str">
        <f>IF(SUM('Data · Lists'!C127:F127)&gt;0,"Blacklist",IF(SUM('Data · Lists'!G127:L127)&gt;0,"High Risk",IF(J127=0,"Manual Review",IF(K127&lt;cov_min,"Manual Review",INDEX(Cfg_Ratings,MIN(3,MAX(IF('Data · Lists'!M127=1,off_floor,1),IF(J127=1,IF(L127&lt;band_L,1,IF(L127&lt;band_M,2,3))+1,IF(L127&lt;band_L,1,IF(L127&lt;band_M,2,3))))))))))</f>
        <v>High Risk</v>
      </c>
      <c r="J127" s="21">
        <f t="shared" si="8"/>
        <v>4</v>
      </c>
      <c r="K127" s="22">
        <f t="shared" si="9"/>
        <v>0.8</v>
      </c>
      <c r="L127" s="23">
        <f t="shared" si="10"/>
        <v>2.5</v>
      </c>
      <c r="M127" s="21" t="str">
        <f>IF('Data · Indices'!C127="","",IF('Data · Indices'!C127="Low",1,IF('Data · Indices'!C127="Medium",2,IF('Data · Indices'!C127="High",3,NA()))))</f>
        <v/>
      </c>
      <c r="N127" s="21" t="str">
        <f>IF('Data · Indices'!D127="","",IF('Data · Indices'!D127="Low",1,IF('Data · Indices'!D127="Medium",2,IF('Data · Indices'!D127="High",3,NA()))))</f>
        <v/>
      </c>
      <c r="O127" s="21" t="str">
        <f>IF('Data · Indices'!E127="","",IF('Data · Indices'!E127="Low",1,IF('Data · Indices'!E127="Medium",2,IF('Data · Indices'!E127="High",3,NA()))))</f>
        <v/>
      </c>
      <c r="P127" s="21" t="str">
        <f>IF('Data · Indices'!F127="","",IF('Data · Indices'!F127="Low",1,IF('Data · Indices'!F127="Medium",2,IF('Data · Indices'!F127="High",3,NA()))))</f>
        <v/>
      </c>
      <c r="Q127" s="21" t="str">
        <f>IF('Data · Indices'!G127="","",IF('Data · Indices'!G127="Low",1,IF('Data · Indices'!G127="Medium",2,IF('Data · Indices'!G127="High",3,NA()))))</f>
        <v/>
      </c>
      <c r="R127" s="21">
        <f t="shared" si="11"/>
        <v>80</v>
      </c>
      <c r="S127" s="19" t="s">
        <v>567</v>
      </c>
      <c r="T127" s="38"/>
      <c r="U127" s="39"/>
    </row>
    <row r="128" spans="1:21" x14ac:dyDescent="0.2">
      <c r="A128" s="15" t="s">
        <v>568</v>
      </c>
      <c r="B128" s="15" t="s">
        <v>569</v>
      </c>
      <c r="C128" s="35" t="s">
        <v>570</v>
      </c>
      <c r="D128" s="16" t="str">
        <f t="shared" si="6"/>
        <v>Low Risk</v>
      </c>
      <c r="E128" s="30" t="str">
        <f>IF(SUM('Data · Lists'!C128:F128)&gt;0,"Blacklist: "&amp;TRIM(IF('Data · Lists'!C128=1,"FATF blacklist; ","")&amp;IF('Data · Lists'!D128=1,"UN sanctions; ","")&amp;IF('Data · Lists'!E128=1,"home-jurisdiction sanctions; ","")&amp;IF('Data · Lists'!F128=1,"internal blacklist","")),IF(SUM('Data · Lists'!G128:L128)&gt;0,"Auto-High: "&amp;TRIM(IF('Data · Lists'!G128=1,"FATF greylist; ","")&amp;IF('Data · Lists'!H128=1,"EU high-risk; ","")&amp;IF('Data · Lists'!I128=1,"EU sanctions; ","")&amp;IF('Data · Lists'!J128=1,"UK sanctions; ","")&amp;IF('Data · Lists'!K128=1,"OFAC; ","")&amp;IF('Data · Lists'!L128=1,"Canada sanctions","")),IF(J128=0,"No index data: Manual Review",IF(K128&lt;cov_min,"Coverage below minimum: Manual Review","Index-based"&amp;IF(J128=1," (single indicator, raised one level)","")&amp;IF('Data · Lists'!M128=1," + offshore floor","")))))</f>
        <v>Index-based</v>
      </c>
      <c r="F128" s="30" t="str">
        <f t="shared" si="7"/>
        <v>Simplified measures where permitted, subject to Compliance confirmation.</v>
      </c>
      <c r="G128" s="11"/>
      <c r="H128" s="36"/>
      <c r="I128" s="11" t="str">
        <f>IF(SUM('Data · Lists'!C128:F128)&gt;0,"Blacklist",IF(SUM('Data · Lists'!G128:L128)&gt;0,"High Risk",IF(J128=0,"Manual Review",IF(K128&lt;cov_min,"Manual Review",INDEX(Cfg_Ratings,MIN(3,MAX(IF('Data · Lists'!M128=1,off_floor,1),IF(J128=1,IF(L128&lt;band_L,1,IF(L128&lt;band_M,2,3))+1,IF(L128&lt;band_L,1,IF(L128&lt;band_M,2,3))))))))))</f>
        <v>Low Risk</v>
      </c>
      <c r="J128" s="11">
        <f t="shared" si="8"/>
        <v>5</v>
      </c>
      <c r="K128" s="17">
        <f t="shared" si="9"/>
        <v>1.0</v>
      </c>
      <c r="L128" s="18">
        <f t="shared" si="10"/>
        <v>1.4</v>
      </c>
      <c r="M128" s="11" t="str">
        <f>IF('Data · Indices'!C128="","",IF('Data · Indices'!C128="Low",1,IF('Data · Indices'!C128="Medium",2,IF('Data · Indices'!C128="High",3,NA()))))</f>
        <v/>
      </c>
      <c r="N128" s="11" t="str">
        <f>IF('Data · Indices'!D128="","",IF('Data · Indices'!D128="Low",1,IF('Data · Indices'!D128="Medium",2,IF('Data · Indices'!D128="High",3,NA()))))</f>
        <v/>
      </c>
      <c r="O128" s="11" t="str">
        <f>IF('Data · Indices'!E128="","",IF('Data · Indices'!E128="Low",1,IF('Data · Indices'!E128="Medium",2,IF('Data · Indices'!E128="High",3,NA()))))</f>
        <v/>
      </c>
      <c r="P128" s="11" t="str">
        <f>IF('Data · Indices'!F128="","",IF('Data · Indices'!F128="Low",1,IF('Data · Indices'!F128="Medium",2,IF('Data · Indices'!F128="High",3,NA()))))</f>
        <v/>
      </c>
      <c r="Q128" s="11" t="str">
        <f>IF('Data · Indices'!G128="","",IF('Data · Indices'!G128="Low",1,IF('Data · Indices'!G128="Medium",2,IF('Data · Indices'!G128="High",3,NA()))))</f>
        <v/>
      </c>
      <c r="R128" s="11">
        <f t="shared" si="11"/>
        <v>100</v>
      </c>
      <c r="S128" s="15" t="s">
        <v>571</v>
      </c>
      <c r="T128" s="30"/>
      <c r="U128" s="36"/>
    </row>
    <row r="129" spans="1:21" x14ac:dyDescent="0.2">
      <c r="A129" s="19" t="s">
        <v>572</v>
      </c>
      <c r="B129" s="19" t="s">
        <v>573</v>
      </c>
      <c r="C129" s="37" t="s">
        <v>574</v>
      </c>
      <c r="D129" s="20" t="str">
        <f t="shared" si="6"/>
        <v>High Risk</v>
      </c>
      <c r="E129" s="38" t="str">
        <f>IF(SUM('Data · Lists'!C129:F129)&gt;0,"Blacklist: "&amp;TRIM(IF('Data · Lists'!C129=1,"FATF blacklist; ","")&amp;IF('Data · Lists'!D129=1,"UN sanctions; ","")&amp;IF('Data · Lists'!E129=1,"home-jurisdiction sanctions; ","")&amp;IF('Data · Lists'!F129=1,"internal blacklist","")),IF(SUM('Data · Lists'!G129:L129)&gt;0,"Auto-High: "&amp;TRIM(IF('Data · Lists'!G129=1,"FATF greylist; ","")&amp;IF('Data · Lists'!H129=1,"EU high-risk; ","")&amp;IF('Data · Lists'!I129=1,"EU sanctions; ","")&amp;IF('Data · Lists'!J129=1,"UK sanctions; ","")&amp;IF('Data · Lists'!K129=1,"OFAC; ","")&amp;IF('Data · Lists'!L129=1,"Canada sanctions","")),IF(J129=0,"No index data: Manual Review",IF(K129&lt;cov_min,"Coverage below minimum: Manual Review","Index-based"&amp;IF(J129=1," (single indicator, raised one level)","")&amp;IF('Data · Lists'!M129=1," + offshore floor","")))))</f>
        <v>Auto-High: FATF greylist; EU high-risk;</v>
      </c>
      <c r="F129" s="38" t="str">
        <f t="shared" si="7"/>
        <v>EDD, enhanced ongoing monitoring, management approval to onboard or continue.</v>
      </c>
      <c r="G129" s="21"/>
      <c r="H129" s="39"/>
      <c r="I129" s="21" t="str">
        <f>IF(SUM('Data · Lists'!C129:F129)&gt;0,"Blacklist",IF(SUM('Data · Lists'!G129:L129)&gt;0,"High Risk",IF(J129=0,"Manual Review",IF(K129&lt;cov_min,"Manual Review",INDEX(Cfg_Ratings,MIN(3,MAX(IF('Data · Lists'!M129=1,off_floor,1),IF(J129=1,IF(L129&lt;band_L,1,IF(L129&lt;band_M,2,3))+1,IF(L129&lt;band_L,1,IF(L129&lt;band_M,2,3))))))))))</f>
        <v>High Risk</v>
      </c>
      <c r="J129" s="21">
        <f t="shared" si="8"/>
        <v>5</v>
      </c>
      <c r="K129" s="22">
        <f t="shared" si="9"/>
        <v>1.0</v>
      </c>
      <c r="L129" s="23">
        <f t="shared" si="10"/>
        <v>2.1</v>
      </c>
      <c r="M129" s="21" t="str">
        <f>IF('Data · Indices'!C129="","",IF('Data · Indices'!C129="Low",1,IF('Data · Indices'!C129="Medium",2,IF('Data · Indices'!C129="High",3,NA()))))</f>
        <v/>
      </c>
      <c r="N129" s="21" t="str">
        <f>IF('Data · Indices'!D129="","",IF('Data · Indices'!D129="Low",1,IF('Data · Indices'!D129="Medium",2,IF('Data · Indices'!D129="High",3,NA()))))</f>
        <v/>
      </c>
      <c r="O129" s="21" t="str">
        <f>IF('Data · Indices'!E129="","",IF('Data · Indices'!E129="Low",1,IF('Data · Indices'!E129="Medium",2,IF('Data · Indices'!E129="High",3,NA()))))</f>
        <v/>
      </c>
      <c r="P129" s="21" t="str">
        <f>IF('Data · Indices'!F129="","",IF('Data · Indices'!F129="Low",1,IF('Data · Indices'!F129="Medium",2,IF('Data · Indices'!F129="High",3,NA()))))</f>
        <v/>
      </c>
      <c r="Q129" s="21" t="str">
        <f>IF('Data · Indices'!G129="","",IF('Data · Indices'!G129="Low",1,IF('Data · Indices'!G129="Medium",2,IF('Data · Indices'!G129="High",3,NA()))))</f>
        <v/>
      </c>
      <c r="R129" s="21">
        <f t="shared" si="11"/>
        <v>100</v>
      </c>
      <c r="S129" s="19" t="s">
        <v>575</v>
      </c>
      <c r="T129" s="38"/>
      <c r="U129" s="39"/>
    </row>
    <row r="130" spans="1:21" x14ac:dyDescent="0.2">
      <c r="A130" s="15" t="s">
        <v>576</v>
      </c>
      <c r="B130" s="15" t="s">
        <v>577</v>
      </c>
      <c r="C130" s="35" t="s">
        <v>578</v>
      </c>
      <c r="D130" s="16" t="str">
        <f t="shared" si="6"/>
        <v>High Risk</v>
      </c>
      <c r="E130" s="30" t="str">
        <f>IF(SUM('Data · Lists'!C130:F130)&gt;0,"Blacklist: "&amp;TRIM(IF('Data · Lists'!C130=1,"FATF blacklist; ","")&amp;IF('Data · Lists'!D130=1,"UN sanctions; ","")&amp;IF('Data · Lists'!E130=1,"home-jurisdiction sanctions; ","")&amp;IF('Data · Lists'!F130=1,"internal blacklist","")),IF(SUM('Data · Lists'!G130:L130)&gt;0,"Auto-High: "&amp;TRIM(IF('Data · Lists'!G130=1,"FATF greylist; ","")&amp;IF('Data · Lists'!H130=1,"EU high-risk; ","")&amp;IF('Data · Lists'!I130=1,"EU sanctions; ","")&amp;IF('Data · Lists'!J130=1,"UK sanctions; ","")&amp;IF('Data · Lists'!K130=1,"OFAC; ","")&amp;IF('Data · Lists'!L130=1,"Canada sanctions","")),IF(J130=0,"No index data: Manual Review",IF(K130&lt;cov_min,"Coverage below minimum: Manual Review","Index-based"&amp;IF(J130=1," (single indicator, raised one level)","")&amp;IF('Data · Lists'!M130=1," + offshore floor","")))))</f>
        <v>Index-based</v>
      </c>
      <c r="F130" s="30" t="str">
        <f t="shared" si="7"/>
        <v>EDD, enhanced ongoing monitoring, management approval to onboard or continue.</v>
      </c>
      <c r="G130" s="11"/>
      <c r="H130" s="36"/>
      <c r="I130" s="11" t="str">
        <f>IF(SUM('Data · Lists'!C130:F130)&gt;0,"Blacklist",IF(SUM('Data · Lists'!G130:L130)&gt;0,"High Risk",IF(J130=0,"Manual Review",IF(K130&lt;cov_min,"Manual Review",INDEX(Cfg_Ratings,MIN(3,MAX(IF('Data · Lists'!M130=1,off_floor,1),IF(J130=1,IF(L130&lt;band_L,1,IF(L130&lt;band_M,2,3))+1,IF(L130&lt;band_L,1,IF(L130&lt;band_M,2,3))))))))))</f>
        <v>High Risk</v>
      </c>
      <c r="J130" s="11">
        <f t="shared" si="8"/>
        <v>4</v>
      </c>
      <c r="K130" s="17">
        <f t="shared" si="9"/>
        <v>0.8</v>
      </c>
      <c r="L130" s="18">
        <f t="shared" si="10"/>
        <v>2.5</v>
      </c>
      <c r="M130" s="11" t="str">
        <f>IF('Data · Indices'!C130="","",IF('Data · Indices'!C130="Low",1,IF('Data · Indices'!C130="Medium",2,IF('Data · Indices'!C130="High",3,NA()))))</f>
        <v/>
      </c>
      <c r="N130" s="11" t="str">
        <f>IF('Data · Indices'!D130="","",IF('Data · Indices'!D130="Low",1,IF('Data · Indices'!D130="Medium",2,IF('Data · Indices'!D130="High",3,NA()))))</f>
        <v/>
      </c>
      <c r="O130" s="11" t="str">
        <f>IF('Data · Indices'!E130="","",IF('Data · Indices'!E130="Low",1,IF('Data · Indices'!E130="Medium",2,IF('Data · Indices'!E130="High",3,NA()))))</f>
        <v/>
      </c>
      <c r="P130" s="11" t="str">
        <f>IF('Data · Indices'!F130="","",IF('Data · Indices'!F130="Low",1,IF('Data · Indices'!F130="Medium",2,IF('Data · Indices'!F130="High",3,NA()))))</f>
        <v/>
      </c>
      <c r="Q130" s="11" t="str">
        <f>IF('Data · Indices'!G130="","",IF('Data · Indices'!G130="Low",1,IF('Data · Indices'!G130="Medium",2,IF('Data · Indices'!G130="High",3,NA()))))</f>
        <v/>
      </c>
      <c r="R130" s="11">
        <f t="shared" si="11"/>
        <v>80</v>
      </c>
      <c r="S130" s="15" t="s">
        <v>579</v>
      </c>
      <c r="T130" s="30"/>
      <c r="U130" s="36"/>
    </row>
    <row r="131" spans="1:21" x14ac:dyDescent="0.2">
      <c r="A131" s="19" t="s">
        <v>580</v>
      </c>
      <c r="B131" s="19" t="s">
        <v>581</v>
      </c>
      <c r="C131" s="37" t="s">
        <v>582</v>
      </c>
      <c r="D131" s="20" t="str">
        <f t="shared" si="6"/>
        <v>High Risk</v>
      </c>
      <c r="E131" s="38" t="str">
        <f>IF(SUM('Data · Lists'!C131:F131)&gt;0,"Blacklist: "&amp;TRIM(IF('Data · Lists'!C131=1,"FATF blacklist; ","")&amp;IF('Data · Lists'!D131=1,"UN sanctions; ","")&amp;IF('Data · Lists'!E131=1,"home-jurisdiction sanctions; ","")&amp;IF('Data · Lists'!F131=1,"internal blacklist","")),IF(SUM('Data · Lists'!G131:L131)&gt;0,"Auto-High: "&amp;TRIM(IF('Data · Lists'!G131=1,"FATF greylist; ","")&amp;IF('Data · Lists'!H131=1,"EU high-risk; ","")&amp;IF('Data · Lists'!I131=1,"EU sanctions; ","")&amp;IF('Data · Lists'!J131=1,"UK sanctions; ","")&amp;IF('Data · Lists'!K131=1,"OFAC; ","")&amp;IF('Data · Lists'!L131=1,"Canada sanctions","")),IF(J131=0,"No index data: Manual Review",IF(K131&lt;cov_min,"Coverage below minimum: Manual Review","Index-based"&amp;IF(J131=1," (single indicator, raised one level)","")&amp;IF('Data · Lists'!M131=1," + offshore floor","")))))</f>
        <v>Index-based + offshore floor</v>
      </c>
      <c r="F131" s="38" t="str">
        <f t="shared" si="7"/>
        <v>EDD, enhanced ongoing monitoring, management approval to onboard or continue.</v>
      </c>
      <c r="G131" s="21"/>
      <c r="H131" s="39"/>
      <c r="I131" s="21" t="str">
        <f>IF(SUM('Data · Lists'!C131:F131)&gt;0,"Blacklist",IF(SUM('Data · Lists'!G131:L131)&gt;0,"High Risk",IF(J131=0,"Manual Review",IF(K131&lt;cov_min,"Manual Review",INDEX(Cfg_Ratings,MIN(3,MAX(IF('Data · Lists'!M131=1,off_floor,1),IF(J131=1,IF(L131&lt;band_L,1,IF(L131&lt;band_M,2,3))+1,IF(L131&lt;band_L,1,IF(L131&lt;band_M,2,3))))))))))</f>
        <v>High Risk</v>
      </c>
      <c r="J131" s="21">
        <f t="shared" si="8"/>
        <v>5</v>
      </c>
      <c r="K131" s="22">
        <f t="shared" si="9"/>
        <v>1.0</v>
      </c>
      <c r="L131" s="23">
        <f t="shared" si="10"/>
        <v>2.6</v>
      </c>
      <c r="M131" s="21" t="str">
        <f>IF('Data · Indices'!C131="","",IF('Data · Indices'!C131="Low",1,IF('Data · Indices'!C131="Medium",2,IF('Data · Indices'!C131="High",3,NA()))))</f>
        <v/>
      </c>
      <c r="N131" s="21" t="str">
        <f>IF('Data · Indices'!D131="","",IF('Data · Indices'!D131="Low",1,IF('Data · Indices'!D131="Medium",2,IF('Data · Indices'!D131="High",3,NA()))))</f>
        <v/>
      </c>
      <c r="O131" s="21" t="str">
        <f>IF('Data · Indices'!E131="","",IF('Data · Indices'!E131="Low",1,IF('Data · Indices'!E131="Medium",2,IF('Data · Indices'!E131="High",3,NA()))))</f>
        <v/>
      </c>
      <c r="P131" s="21" t="str">
        <f>IF('Data · Indices'!F131="","",IF('Data · Indices'!F131="Low",1,IF('Data · Indices'!F131="Medium",2,IF('Data · Indices'!F131="High",3,NA()))))</f>
        <v/>
      </c>
      <c r="Q131" s="21" t="str">
        <f>IF('Data · Indices'!G131="","",IF('Data · Indices'!G131="Low",1,IF('Data · Indices'!G131="Medium",2,IF('Data · Indices'!G131="High",3,NA()))))</f>
        <v/>
      </c>
      <c r="R131" s="21">
        <f t="shared" si="11"/>
        <v>100</v>
      </c>
      <c r="S131" s="19" t="s">
        <v>583</v>
      </c>
      <c r="T131" s="38"/>
      <c r="U131" s="39"/>
    </row>
    <row r="132" spans="1:21" x14ac:dyDescent="0.2">
      <c r="A132" s="15" t="s">
        <v>584</v>
      </c>
      <c r="B132" s="15" t="s">
        <v>585</v>
      </c>
      <c r="C132" s="35" t="s">
        <v>586</v>
      </c>
      <c r="D132" s="16" t="str">
        <f t="shared" si="6"/>
        <v>High Risk</v>
      </c>
      <c r="E132" s="30" t="str">
        <f>IF(SUM('Data · Lists'!C132:F132)&gt;0,"Blacklist: "&amp;TRIM(IF('Data · Lists'!C132=1,"FATF blacklist; ","")&amp;IF('Data · Lists'!D132=1,"UN sanctions; ","")&amp;IF('Data · Lists'!E132=1,"home-jurisdiction sanctions; ","")&amp;IF('Data · Lists'!F132=1,"internal blacklist","")),IF(SUM('Data · Lists'!G132:L132)&gt;0,"Auto-High: "&amp;TRIM(IF('Data · Lists'!G132=1,"FATF greylist; ","")&amp;IF('Data · Lists'!H132=1,"EU high-risk; ","")&amp;IF('Data · Lists'!I132=1,"EU sanctions; ","")&amp;IF('Data · Lists'!J132=1,"UK sanctions; ","")&amp;IF('Data · Lists'!K132=1,"OFAC; ","")&amp;IF('Data · Lists'!L132=1,"Canada sanctions","")),IF(J132=0,"No index data: Manual Review",IF(K132&lt;cov_min,"Coverage below minimum: Manual Review","Index-based"&amp;IF(J132=1," (single indicator, raised one level)","")&amp;IF('Data · Lists'!M132=1," + offshore floor","")))))</f>
        <v>Coverage below minimum: Manual Review</v>
      </c>
      <c r="F132" s="30" t="str">
        <f t="shared" si="7"/>
        <v>EDD, enhanced ongoing monitoring, management approval to onboard or continue.</v>
      </c>
      <c r="G132" s="11" t="inlineStr">
        <is>
          <t xml:space="preserve">High Risk</t>
        </is>
      </c>
      <c r="H132" s="36" t="inlineStr">
        <is>
          <t xml:space="preserve">Northhold default rule R5: divided government, UN arms embargo and asset freezes, CPI high, WGI political stability very low.</t>
        </is>
      </c>
      <c r="I132" s="11" t="str">
        <f>IF(SUM('Data · Lists'!C132:F132)&gt;0,"Blacklist",IF(SUM('Data · Lists'!G132:L132)&gt;0,"High Risk",IF(J132=0,"Manual Review",IF(K132&lt;cov_min,"Manual Review",INDEX(Cfg_Ratings,MIN(3,MAX(IF('Data · Lists'!M132=1,off_floor,1),IF(J132=1,IF(L132&lt;band_L,1,IF(L132&lt;band_M,2,3))+1,IF(L132&lt;band_L,1,IF(L132&lt;band_M,2,3))))))))))</f>
        <v>Manual Review</v>
      </c>
      <c r="J132" s="11">
        <f t="shared" si="8"/>
        <v>3</v>
      </c>
      <c r="K132" s="17">
        <f t="shared" si="9"/>
        <v>0.4</v>
      </c>
      <c r="L132" s="18">
        <f t="shared" si="10"/>
        <v>2.25</v>
      </c>
      <c r="M132" s="11" t="str">
        <f>IF('Data · Indices'!C132="","",IF('Data · Indices'!C132="Low",1,IF('Data · Indices'!C132="Medium",2,IF('Data · Indices'!C132="High",3,NA()))))</f>
        <v/>
      </c>
      <c r="N132" s="11" t="str">
        <f>IF('Data · Indices'!D132="","",IF('Data · Indices'!D132="Low",1,IF('Data · Indices'!D132="Medium",2,IF('Data · Indices'!D132="High",3,NA()))))</f>
        <v/>
      </c>
      <c r="O132" s="11" t="str">
        <f>IF('Data · Indices'!E132="","",IF('Data · Indices'!E132="Low",1,IF('Data · Indices'!E132="Medium",2,IF('Data · Indices'!E132="High",3,NA()))))</f>
        <v/>
      </c>
      <c r="P132" s="11" t="str">
        <f>IF('Data · Indices'!F132="","",IF('Data · Indices'!F132="Low",1,IF('Data · Indices'!F132="Medium",2,IF('Data · Indices'!F132="High",3,NA()))))</f>
        <v/>
      </c>
      <c r="Q132" s="11" t="str">
        <f>IF('Data · Indices'!G132="","",IF('Data · Indices'!G132="Low",1,IF('Data · Indices'!G132="Medium",2,IF('Data · Indices'!G132="High",3,NA()))))</f>
        <v/>
      </c>
      <c r="R132" s="11">
        <f t="shared" si="11"/>
        <v>40</v>
      </c>
      <c r="S132" s="15" t="s">
        <v>587</v>
      </c>
      <c r="T132" s="30"/>
      <c r="U132" s="36"/>
    </row>
    <row r="133" spans="1:21" x14ac:dyDescent="0.2">
      <c r="A133" s="19" t="s">
        <v>588</v>
      </c>
      <c r="B133" s="19" t="s">
        <v>589</v>
      </c>
      <c r="C133" s="37" t="s">
        <v>590</v>
      </c>
      <c r="D133" s="20" t="str">
        <f t="shared" si="6"/>
        <v>Medium Risk</v>
      </c>
      <c r="E133" s="38" t="str">
        <f>IF(SUM('Data · Lists'!C133:F133)&gt;0,"Blacklist: "&amp;TRIM(IF('Data · Lists'!C133=1,"FATF blacklist; ","")&amp;IF('Data · Lists'!D133=1,"UN sanctions; ","")&amp;IF('Data · Lists'!E133=1,"home-jurisdiction sanctions; ","")&amp;IF('Data · Lists'!F133=1,"internal blacklist","")),IF(SUM('Data · Lists'!G133:L133)&gt;0,"Auto-High: "&amp;TRIM(IF('Data · Lists'!G133=1,"FATF greylist; ","")&amp;IF('Data · Lists'!H133=1,"EU high-risk; ","")&amp;IF('Data · Lists'!I133=1,"EU sanctions; ","")&amp;IF('Data · Lists'!J133=1,"UK sanctions; ","")&amp;IF('Data · Lists'!K133=1,"OFAC; ","")&amp;IF('Data · Lists'!L133=1,"Canada sanctions","")),IF(J133=0,"No index data: Manual Review",IF(K133&lt;cov_min,"Coverage below minimum: Manual Review","Index-based"&amp;IF(J133=1," (single indicator, raised one level)","")&amp;IF('Data · Lists'!M133=1," + offshore floor","")))))</f>
        <v>Index-based + offshore floor</v>
      </c>
      <c r="F133" s="38" t="str">
        <f t="shared" si="7"/>
        <v>Standard CDD with awareness of contextual factors.</v>
      </c>
      <c r="G133" s="21"/>
      <c r="H133" s="39"/>
      <c r="I133" s="21" t="str">
        <f>IF(SUM('Data · Lists'!C133:F133)&gt;0,"Blacklist",IF(SUM('Data · Lists'!G133:L133)&gt;0,"High Risk",IF(J133=0,"Manual Review",IF(K133&lt;cov_min,"Manual Review",INDEX(Cfg_Ratings,MIN(3,MAX(IF('Data · Lists'!M133=1,off_floor,1),IF(J133=1,IF(L133&lt;band_L,1,IF(L133&lt;band_M,2,3))+1,IF(L133&lt;band_L,1,IF(L133&lt;band_M,2,3))))))))))</f>
        <v>Medium Risk</v>
      </c>
      <c r="J133" s="21">
        <f t="shared" si="8"/>
        <v>3</v>
      </c>
      <c r="K133" s="22">
        <f t="shared" si="9"/>
        <v>0.7</v>
      </c>
      <c r="L133" s="23">
        <f t="shared" si="10"/>
        <v>2.142857142857143</v>
      </c>
      <c r="M133" s="21" t="str">
        <f>IF('Data · Indices'!C133="","",IF('Data · Indices'!C133="Low",1,IF('Data · Indices'!C133="Medium",2,IF('Data · Indices'!C133="High",3,NA()))))</f>
        <v/>
      </c>
      <c r="N133" s="21" t="str">
        <f>IF('Data · Indices'!D133="","",IF('Data · Indices'!D133="Low",1,IF('Data · Indices'!D133="Medium",2,IF('Data · Indices'!D133="High",3,NA()))))</f>
        <v/>
      </c>
      <c r="O133" s="21" t="str">
        <f>IF('Data · Indices'!E133="","",IF('Data · Indices'!E133="Low",1,IF('Data · Indices'!E133="Medium",2,IF('Data · Indices'!E133="High",3,NA()))))</f>
        <v/>
      </c>
      <c r="P133" s="21" t="str">
        <f>IF('Data · Indices'!F133="","",IF('Data · Indices'!F133="Low",1,IF('Data · Indices'!F133="Medium",2,IF('Data · Indices'!F133="High",3,NA()))))</f>
        <v/>
      </c>
      <c r="Q133" s="21" t="str">
        <f>IF('Data · Indices'!G133="","",IF('Data · Indices'!G133="Low",1,IF('Data · Indices'!G133="Medium",2,IF('Data · Indices'!G133="High",3,NA()))))</f>
        <v/>
      </c>
      <c r="R133" s="21">
        <f t="shared" si="11"/>
        <v>70</v>
      </c>
      <c r="S133" s="19" t="s">
        <v>591</v>
      </c>
      <c r="T133" s="38"/>
      <c r="U133" s="39"/>
    </row>
    <row r="134" spans="1:21" x14ac:dyDescent="0.2">
      <c r="A134" s="15" t="s">
        <v>592</v>
      </c>
      <c r="B134" s="15" t="s">
        <v>593</v>
      </c>
      <c r="C134" s="35" t="s">
        <v>594</v>
      </c>
      <c r="D134" s="16" t="str">
        <f t="shared" ref="D134:D197" si="12">IF(G134="",I134,G134)</f>
        <v>Low Risk</v>
      </c>
      <c r="E134" s="30" t="str">
        <f>IF(SUM('Data · Lists'!C134:F134)&gt;0,"Blacklist: "&amp;TRIM(IF('Data · Lists'!C134=1,"FATF blacklist; ","")&amp;IF('Data · Lists'!D134=1,"UN sanctions; ","")&amp;IF('Data · Lists'!E134=1,"home-jurisdiction sanctions; ","")&amp;IF('Data · Lists'!F134=1,"internal blacklist","")),IF(SUM('Data · Lists'!G134:L134)&gt;0,"Auto-High: "&amp;TRIM(IF('Data · Lists'!G134=1,"FATF greylist; ","")&amp;IF('Data · Lists'!H134=1,"EU high-risk; ","")&amp;IF('Data · Lists'!I134=1,"EU sanctions; ","")&amp;IF('Data · Lists'!J134=1,"UK sanctions; ","")&amp;IF('Data · Lists'!K134=1,"OFAC; ","")&amp;IF('Data · Lists'!L134=1,"Canada sanctions","")),IF(J134=0,"No index data: Manual Review",IF(K134&lt;cov_min,"Coverage below minimum: Manual Review","Index-based"&amp;IF(J134=1," (single indicator, raised one level)","")&amp;IF('Data · Lists'!M134=1," + offshore floor","")))))</f>
        <v>Index-based</v>
      </c>
      <c r="F134" s="30" t="str">
        <f t="shared" ref="F134:F197" si="13">IFERROR(INDEX(Cfg_Measures,MATCH(D134,Cfg_RateList,0)),"")</f>
        <v>Simplified measures where permitted, subject to Compliance confirmation.</v>
      </c>
      <c r="G134" s="11"/>
      <c r="H134" s="36"/>
      <c r="I134" s="11" t="str">
        <f>IF(SUM('Data · Lists'!C134:F134)&gt;0,"Blacklist",IF(SUM('Data · Lists'!G134:L134)&gt;0,"High Risk",IF(J134=0,"Manual Review",IF(K134&lt;cov_min,"Manual Review",INDEX(Cfg_Ratings,MIN(3,MAX(IF('Data · Lists'!M134=1,off_floor,1),IF(J134=1,IF(L134&lt;band_L,1,IF(L134&lt;band_M,2,3))+1,IF(L134&lt;band_L,1,IF(L134&lt;band_M,2,3))))))))))</f>
        <v>Low Risk</v>
      </c>
      <c r="J134" s="11">
        <f t="shared" ref="J134:J197" si="14">COUNT(M134:Q134)</f>
        <v>5</v>
      </c>
      <c r="K134" s="17">
        <f t="shared" ref="K134:K197" si="15">IF(w_Total=0,0,R134/w_Total)</f>
        <v>1.0</v>
      </c>
      <c r="L134" s="18">
        <f t="shared" ref="L134:L197" si="16">IF(R134=0,"",(IF(M134="",0,M134*w_Basel)+IF(N134="",0,N134*w_FSI)+IF(O134="",0,O134*w_CPI)+IF(P134="",0,P134*w_GTI)+IF(Q134="",0,Q134*w_WGI))/R134)</f>
        <v>1.4</v>
      </c>
      <c r="M134" s="11" t="str">
        <f>IF('Data · Indices'!C134="","",IF('Data · Indices'!C134="Low",1,IF('Data · Indices'!C134="Medium",2,IF('Data · Indices'!C134="High",3,NA()))))</f>
        <v/>
      </c>
      <c r="N134" s="11" t="str">
        <f>IF('Data · Indices'!D134="","",IF('Data · Indices'!D134="Low",1,IF('Data · Indices'!D134="Medium",2,IF('Data · Indices'!D134="High",3,NA()))))</f>
        <v/>
      </c>
      <c r="O134" s="11" t="str">
        <f>IF('Data · Indices'!E134="","",IF('Data · Indices'!E134="Low",1,IF('Data · Indices'!E134="Medium",2,IF('Data · Indices'!E134="High",3,NA()))))</f>
        <v/>
      </c>
      <c r="P134" s="11" t="str">
        <f>IF('Data · Indices'!F134="","",IF('Data · Indices'!F134="Low",1,IF('Data · Indices'!F134="Medium",2,IF('Data · Indices'!F134="High",3,NA()))))</f>
        <v/>
      </c>
      <c r="Q134" s="11" t="str">
        <f>IF('Data · Indices'!G134="","",IF('Data · Indices'!G134="Low",1,IF('Data · Indices'!G134="Medium",2,IF('Data · Indices'!G134="High",3,NA()))))</f>
        <v/>
      </c>
      <c r="R134" s="11">
        <f t="shared" ref="R134:R197" si="17">IF(M134="",0,w_Basel)+IF(N134="",0,w_FSI)+IF(O134="",0,w_CPI)+IF(P134="",0,w_GTI)+IF(Q134="",0,w_WGI)</f>
        <v>100</v>
      </c>
      <c r="S134" s="15" t="s">
        <v>595</v>
      </c>
      <c r="T134" s="30"/>
      <c r="U134" s="36"/>
    </row>
    <row r="135" spans="1:21" x14ac:dyDescent="0.2">
      <c r="A135" s="19" t="s">
        <v>596</v>
      </c>
      <c r="B135" s="19" t="s">
        <v>597</v>
      </c>
      <c r="C135" s="37" t="s">
        <v>598</v>
      </c>
      <c r="D135" s="20" t="str">
        <f t="shared" si="12"/>
        <v>Low Risk</v>
      </c>
      <c r="E135" s="38" t="str">
        <f>IF(SUM('Data · Lists'!C135:F135)&gt;0,"Blacklist: "&amp;TRIM(IF('Data · Lists'!C135=1,"FATF blacklist; ","")&amp;IF('Data · Lists'!D135=1,"UN sanctions; ","")&amp;IF('Data · Lists'!E135=1,"home-jurisdiction sanctions; ","")&amp;IF('Data · Lists'!F135=1,"internal blacklist","")),IF(SUM('Data · Lists'!G135:L135)&gt;0,"Auto-High: "&amp;TRIM(IF('Data · Lists'!G135=1,"FATF greylist; ","")&amp;IF('Data · Lists'!H135=1,"EU high-risk; ","")&amp;IF('Data · Lists'!I135=1,"EU sanctions; ","")&amp;IF('Data · Lists'!J135=1,"UK sanctions; ","")&amp;IF('Data · Lists'!K135=1,"OFAC; ","")&amp;IF('Data · Lists'!L135=1,"Canada sanctions","")),IF(J135=0,"No index data: Manual Review",IF(K135&lt;cov_min,"Coverage below minimum: Manual Review","Index-based"&amp;IF(J135=1," (single indicator, raised one level)","")&amp;IF('Data · Lists'!M135=1," + offshore floor","")))))</f>
        <v>Index-based</v>
      </c>
      <c r="F135" s="38" t="str">
        <f t="shared" si="13"/>
        <v>Simplified measures where permitted, subject to Compliance confirmation.</v>
      </c>
      <c r="G135" s="21"/>
      <c r="H135" s="39"/>
      <c r="I135" s="21" t="str">
        <f>IF(SUM('Data · Lists'!C135:F135)&gt;0,"Blacklist",IF(SUM('Data · Lists'!G135:L135)&gt;0,"High Risk",IF(J135=0,"Manual Review",IF(K135&lt;cov_min,"Manual Review",INDEX(Cfg_Ratings,MIN(3,MAX(IF('Data · Lists'!M135=1,off_floor,1),IF(J135=1,IF(L135&lt;band_L,1,IF(L135&lt;band_M,2,3))+1,IF(L135&lt;band_L,1,IF(L135&lt;band_M,2,3))))))))))</f>
        <v>Low Risk</v>
      </c>
      <c r="J135" s="21">
        <f t="shared" si="14"/>
        <v>4</v>
      </c>
      <c r="K135" s="22">
        <f t="shared" si="15"/>
        <v>0.85</v>
      </c>
      <c r="L135" s="23">
        <f t="shared" si="16"/>
        <v>1.0</v>
      </c>
      <c r="M135" s="21" t="str">
        <f>IF('Data · Indices'!C135="","",IF('Data · Indices'!C135="Low",1,IF('Data · Indices'!C135="Medium",2,IF('Data · Indices'!C135="High",3,NA()))))</f>
        <v/>
      </c>
      <c r="N135" s="21" t="str">
        <f>IF('Data · Indices'!D135="","",IF('Data · Indices'!D135="Low",1,IF('Data · Indices'!D135="Medium",2,IF('Data · Indices'!D135="High",3,NA()))))</f>
        <v/>
      </c>
      <c r="O135" s="21" t="str">
        <f>IF('Data · Indices'!E135="","",IF('Data · Indices'!E135="Low",1,IF('Data · Indices'!E135="Medium",2,IF('Data · Indices'!E135="High",3,NA()))))</f>
        <v/>
      </c>
      <c r="P135" s="21" t="str">
        <f>IF('Data · Indices'!F135="","",IF('Data · Indices'!F135="Low",1,IF('Data · Indices'!F135="Medium",2,IF('Data · Indices'!F135="High",3,NA()))))</f>
        <v/>
      </c>
      <c r="Q135" s="21" t="str">
        <f>IF('Data · Indices'!G135="","",IF('Data · Indices'!G135="Low",1,IF('Data · Indices'!G135="Medium",2,IF('Data · Indices'!G135="High",3,NA()))))</f>
        <v/>
      </c>
      <c r="R135" s="21">
        <f t="shared" si="17"/>
        <v>85</v>
      </c>
      <c r="S135" s="19" t="s">
        <v>599</v>
      </c>
      <c r="T135" s="38"/>
      <c r="U135" s="39"/>
    </row>
    <row r="136" spans="1:21" x14ac:dyDescent="0.2">
      <c r="A136" s="15" t="s">
        <v>600</v>
      </c>
      <c r="B136" s="15" t="s">
        <v>601</v>
      </c>
      <c r="C136" s="35" t="s">
        <v>602</v>
      </c>
      <c r="D136" s="16" t="str">
        <f t="shared" si="12"/>
        <v>Medium Risk</v>
      </c>
      <c r="E136" s="30" t="str">
        <f>IF(SUM('Data · Lists'!C136:F136)&gt;0,"Blacklist: "&amp;TRIM(IF('Data · Lists'!C136=1,"FATF blacklist; ","")&amp;IF('Data · Lists'!D136=1,"UN sanctions; ","")&amp;IF('Data · Lists'!E136=1,"home-jurisdiction sanctions; ","")&amp;IF('Data · Lists'!F136=1,"internal blacklist","")),IF(SUM('Data · Lists'!G136:L136)&gt;0,"Auto-High: "&amp;TRIM(IF('Data · Lists'!G136=1,"FATF greylist; ","")&amp;IF('Data · Lists'!H136=1,"EU high-risk; ","")&amp;IF('Data · Lists'!I136=1,"EU sanctions; ","")&amp;IF('Data · Lists'!J136=1,"UK sanctions; ","")&amp;IF('Data · Lists'!K136=1,"OFAC; ","")&amp;IF('Data · Lists'!L136=1,"Canada sanctions","")),IF(J136=0,"No index data: Manual Review",IF(K136&lt;cov_min,"Coverage below minimum: Manual Review","Index-based"&amp;IF(J136=1," (single indicator, raised one level)","")&amp;IF('Data · Lists'!M136=1," + offshore floor","")))))</f>
        <v>Coverage below minimum: Manual Review</v>
      </c>
      <c r="F136" s="30" t="str">
        <f t="shared" si="13"/>
        <v>Standard CDD with awareness of contextual factors.</v>
      </c>
      <c r="G136" s="11" t="inlineStr">
        <is>
          <t xml:space="preserve">Medium Risk</t>
        </is>
      </c>
      <c r="H136" s="36" t="inlineStr">
        <is>
          <t xml:space="preserve">Northhold default rule R4: APG MER 2017 positive; FSI Medium; no adverse listing.</t>
        </is>
      </c>
      <c r="I136" s="11" t="str">
        <f>IF(SUM('Data · Lists'!C136:F136)&gt;0,"Blacklist",IF(SUM('Data · Lists'!G136:L136)&gt;0,"High Risk",IF(J136=0,"Manual Review",IF(K136&lt;cov_min,"Manual Review",INDEX(Cfg_Ratings,MIN(3,MAX(IF('Data · Lists'!M136=1,off_floor,1),IF(J136=1,IF(L136&lt;band_L,1,IF(L136&lt;band_M,2,3))+1,IF(L136&lt;band_L,1,IF(L136&lt;band_M,2,3))))))))))</f>
        <v>Manual Review</v>
      </c>
      <c r="J136" s="11">
        <f t="shared" si="14"/>
        <v>2</v>
      </c>
      <c r="K136" s="17">
        <f t="shared" si="15"/>
        <v>0.3</v>
      </c>
      <c r="L136" s="18">
        <f t="shared" si="16"/>
        <v>1.6666666666666667</v>
      </c>
      <c r="M136" s="11" t="str">
        <f>IF('Data · Indices'!C136="","",IF('Data · Indices'!C136="Low",1,IF('Data · Indices'!C136="Medium",2,IF('Data · Indices'!C136="High",3,NA()))))</f>
        <v/>
      </c>
      <c r="N136" s="11" t="str">
        <f>IF('Data · Indices'!D136="","",IF('Data · Indices'!D136="Low",1,IF('Data · Indices'!D136="Medium",2,IF('Data · Indices'!D136="High",3,NA()))))</f>
        <v/>
      </c>
      <c r="O136" s="11" t="str">
        <f>IF('Data · Indices'!E136="","",IF('Data · Indices'!E136="Low",1,IF('Data · Indices'!E136="Medium",2,IF('Data · Indices'!E136="High",3,NA()))))</f>
        <v/>
      </c>
      <c r="P136" s="11" t="str">
        <f>IF('Data · Indices'!F136="","",IF('Data · Indices'!F136="Low",1,IF('Data · Indices'!F136="Medium",2,IF('Data · Indices'!F136="High",3,NA()))))</f>
        <v/>
      </c>
      <c r="Q136" s="11" t="str">
        <f>IF('Data · Indices'!G136="","",IF('Data · Indices'!G136="Low",1,IF('Data · Indices'!G136="Medium",2,IF('Data · Indices'!G136="High",3,NA()))))</f>
        <v/>
      </c>
      <c r="R136" s="11">
        <f t="shared" si="17"/>
        <v>30</v>
      </c>
      <c r="S136" s="15" t="s">
        <v>603</v>
      </c>
      <c r="T136" s="30"/>
      <c r="U136" s="36"/>
    </row>
    <row r="137" spans="1:21" x14ac:dyDescent="0.2">
      <c r="A137" s="19" t="s">
        <v>604</v>
      </c>
      <c r="B137" s="19" t="s">
        <v>605</v>
      </c>
      <c r="C137" s="37" t="s">
        <v>606</v>
      </c>
      <c r="D137" s="20" t="str">
        <f t="shared" si="12"/>
        <v>High Risk</v>
      </c>
      <c r="E137" s="38" t="str">
        <f>IF(SUM('Data · Lists'!C137:F137)&gt;0,"Blacklist: "&amp;TRIM(IF('Data · Lists'!C137=1,"FATF blacklist; ","")&amp;IF('Data · Lists'!D137=1,"UN sanctions; ","")&amp;IF('Data · Lists'!E137=1,"home-jurisdiction sanctions; ","")&amp;IF('Data · Lists'!F137=1,"internal blacklist","")),IF(SUM('Data · Lists'!G137:L137)&gt;0,"Auto-High: "&amp;TRIM(IF('Data · Lists'!G137=1,"FATF greylist; ","")&amp;IF('Data · Lists'!H137=1,"EU high-risk; ","")&amp;IF('Data · Lists'!I137=1,"EU sanctions; ","")&amp;IF('Data · Lists'!J137=1,"UK sanctions; ","")&amp;IF('Data · Lists'!K137=1,"OFAC; ","")&amp;IF('Data · Lists'!L137=1,"Canada sanctions","")),IF(J137=0,"No index data: Manual Review",IF(K137&lt;cov_min,"Coverage below minimum: Manual Review","Index-based"&amp;IF(J137=1," (single indicator, raised one level)","")&amp;IF('Data · Lists'!M137=1," + offshore floor","")))))</f>
        <v>Index-based</v>
      </c>
      <c r="F137" s="38" t="str">
        <f t="shared" si="13"/>
        <v>EDD, enhanced ongoing monitoring, management approval to onboard or continue.</v>
      </c>
      <c r="G137" s="21"/>
      <c r="H137" s="39"/>
      <c r="I137" s="21" t="str">
        <f>IF(SUM('Data · Lists'!C137:F137)&gt;0,"Blacklist",IF(SUM('Data · Lists'!G137:L137)&gt;0,"High Risk",IF(J137=0,"Manual Review",IF(K137&lt;cov_min,"Manual Review",INDEX(Cfg_Ratings,MIN(3,MAX(IF('Data · Lists'!M137=1,off_floor,1),IF(J137=1,IF(L137&lt;band_L,1,IF(L137&lt;band_M,2,3))+1,IF(L137&lt;band_L,1,IF(L137&lt;band_M,2,3))))))))))</f>
        <v>High Risk</v>
      </c>
      <c r="J137" s="21">
        <f t="shared" si="14"/>
        <v>4</v>
      </c>
      <c r="K137" s="22">
        <f t="shared" si="15"/>
        <v>0.8</v>
      </c>
      <c r="L137" s="23">
        <f t="shared" si="16"/>
        <v>2.625</v>
      </c>
      <c r="M137" s="21" t="str">
        <f>IF('Data · Indices'!C137="","",IF('Data · Indices'!C137="Low",1,IF('Data · Indices'!C137="Medium",2,IF('Data · Indices'!C137="High",3,NA()))))</f>
        <v/>
      </c>
      <c r="N137" s="21" t="str">
        <f>IF('Data · Indices'!D137="","",IF('Data · Indices'!D137="Low",1,IF('Data · Indices'!D137="Medium",2,IF('Data · Indices'!D137="High",3,NA()))))</f>
        <v/>
      </c>
      <c r="O137" s="21" t="str">
        <f>IF('Data · Indices'!E137="","",IF('Data · Indices'!E137="Low",1,IF('Data · Indices'!E137="Medium",2,IF('Data · Indices'!E137="High",3,NA()))))</f>
        <v/>
      </c>
      <c r="P137" s="21" t="str">
        <f>IF('Data · Indices'!F137="","",IF('Data · Indices'!F137="Low",1,IF('Data · Indices'!F137="Medium",2,IF('Data · Indices'!F137="High",3,NA()))))</f>
        <v/>
      </c>
      <c r="Q137" s="21" t="str">
        <f>IF('Data · Indices'!G137="","",IF('Data · Indices'!G137="Low",1,IF('Data · Indices'!G137="Medium",2,IF('Data · Indices'!G137="High",3,NA()))))</f>
        <v/>
      </c>
      <c r="R137" s="21">
        <f t="shared" si="17"/>
        <v>80</v>
      </c>
      <c r="S137" s="19" t="s">
        <v>607</v>
      </c>
      <c r="T137" s="38"/>
      <c r="U137" s="39"/>
    </row>
    <row r="138" spans="1:21" x14ac:dyDescent="0.2">
      <c r="A138" s="15" t="s">
        <v>608</v>
      </c>
      <c r="B138" s="15" t="s">
        <v>609</v>
      </c>
      <c r="C138" s="35" t="s">
        <v>610</v>
      </c>
      <c r="D138" s="16" t="str">
        <f t="shared" si="12"/>
        <v>Medium Risk</v>
      </c>
      <c r="E138" s="30" t="str">
        <f>IF(SUM('Data · Lists'!C138:F138)&gt;0,"Blacklist: "&amp;TRIM(IF('Data · Lists'!C138=1,"FATF blacklist; ","")&amp;IF('Data · Lists'!D138=1,"UN sanctions; ","")&amp;IF('Data · Lists'!E138=1,"home-jurisdiction sanctions; ","")&amp;IF('Data · Lists'!F138=1,"internal blacklist","")),IF(SUM('Data · Lists'!G138:L138)&gt;0,"Auto-High: "&amp;TRIM(IF('Data · Lists'!G138=1,"FATF greylist; ","")&amp;IF('Data · Lists'!H138=1,"EU high-risk; ","")&amp;IF('Data · Lists'!I138=1,"EU sanctions; ","")&amp;IF('Data · Lists'!J138=1,"UK sanctions; ","")&amp;IF('Data · Lists'!K138=1,"OFAC; ","")&amp;IF('Data · Lists'!L138=1,"Canada sanctions","")),IF(J138=0,"No index data: Manual Review",IF(K138&lt;cov_min,"Coverage below minimum: Manual Review","Index-based"&amp;IF(J138=1," (single indicator, raised one level)","")&amp;IF('Data · Lists'!M138=1," + offshore floor","")))))</f>
        <v>Index-based</v>
      </c>
      <c r="F138" s="30" t="str">
        <f t="shared" si="13"/>
        <v>Standard CDD with awareness of contextual factors.</v>
      </c>
      <c r="G138" s="11"/>
      <c r="H138" s="36"/>
      <c r="I138" s="11" t="str">
        <f>IF(SUM('Data · Lists'!C138:F138)&gt;0,"Blacklist",IF(SUM('Data · Lists'!G138:L138)&gt;0,"High Risk",IF(J138=0,"Manual Review",IF(K138&lt;cov_min,"Manual Review",INDEX(Cfg_Ratings,MIN(3,MAX(IF('Data · Lists'!M138=1,off_floor,1),IF(J138=1,IF(L138&lt;band_L,1,IF(L138&lt;band_M,2,3))+1,IF(L138&lt;band_L,1,IF(L138&lt;band_M,2,3))))))))))</f>
        <v>Medium Risk</v>
      </c>
      <c r="J138" s="11">
        <f t="shared" si="14"/>
        <v>4</v>
      </c>
      <c r="K138" s="17">
        <f t="shared" si="15"/>
        <v>0.8</v>
      </c>
      <c r="L138" s="18">
        <f t="shared" si="16"/>
        <v>2.0</v>
      </c>
      <c r="M138" s="11" t="str">
        <f>IF('Data · Indices'!C138="","",IF('Data · Indices'!C138="Low",1,IF('Data · Indices'!C138="Medium",2,IF('Data · Indices'!C138="High",3,NA()))))</f>
        <v/>
      </c>
      <c r="N138" s="11" t="str">
        <f>IF('Data · Indices'!D138="","",IF('Data · Indices'!D138="Low",1,IF('Data · Indices'!D138="Medium",2,IF('Data · Indices'!D138="High",3,NA()))))</f>
        <v/>
      </c>
      <c r="O138" s="11" t="str">
        <f>IF('Data · Indices'!E138="","",IF('Data · Indices'!E138="Low",1,IF('Data · Indices'!E138="Medium",2,IF('Data · Indices'!E138="High",3,NA()))))</f>
        <v/>
      </c>
      <c r="P138" s="11" t="str">
        <f>IF('Data · Indices'!F138="","",IF('Data · Indices'!F138="Low",1,IF('Data · Indices'!F138="Medium",2,IF('Data · Indices'!F138="High",3,NA()))))</f>
        <v/>
      </c>
      <c r="Q138" s="11" t="str">
        <f>IF('Data · Indices'!G138="","",IF('Data · Indices'!G138="Low",1,IF('Data · Indices'!G138="Medium",2,IF('Data · Indices'!G138="High",3,NA()))))</f>
        <v/>
      </c>
      <c r="R138" s="11">
        <f t="shared" si="17"/>
        <v>80</v>
      </c>
      <c r="S138" s="15" t="s">
        <v>611</v>
      </c>
      <c r="T138" s="30"/>
      <c r="U138" s="36"/>
    </row>
    <row r="139" spans="1:21" x14ac:dyDescent="0.2">
      <c r="A139" s="19" t="s">
        <v>612</v>
      </c>
      <c r="B139" s="19" t="s">
        <v>613</v>
      </c>
      <c r="C139" s="37" t="s">
        <v>614</v>
      </c>
      <c r="D139" s="20" t="str">
        <f t="shared" si="12"/>
        <v>Medium Risk</v>
      </c>
      <c r="E139" s="38" t="str">
        <f>IF(SUM('Data · Lists'!C139:F139)&gt;0,"Blacklist: "&amp;TRIM(IF('Data · Lists'!C139=1,"FATF blacklist; ","")&amp;IF('Data · Lists'!D139=1,"UN sanctions; ","")&amp;IF('Data · Lists'!E139=1,"home-jurisdiction sanctions; ","")&amp;IF('Data · Lists'!F139=1,"internal blacklist","")),IF(SUM('Data · Lists'!G139:L139)&gt;0,"Auto-High: "&amp;TRIM(IF('Data · Lists'!G139=1,"FATF greylist; ","")&amp;IF('Data · Lists'!H139=1,"EU high-risk; ","")&amp;IF('Data · Lists'!I139=1,"EU sanctions; ","")&amp;IF('Data · Lists'!J139=1,"UK sanctions; ","")&amp;IF('Data · Lists'!K139=1,"OFAC; ","")&amp;IF('Data · Lists'!L139=1,"Canada sanctions","")),IF(J139=0,"No index data: Manual Review",IF(K139&lt;cov_min,"Coverage below minimum: Manual Review","Index-based"&amp;IF(J139=1," (single indicator, raised one level)","")&amp;IF('Data · Lists'!M139=1," + offshore floor","")))))</f>
        <v>Index-based</v>
      </c>
      <c r="F139" s="38" t="str">
        <f t="shared" si="13"/>
        <v>Standard CDD with awareness of contextual factors.</v>
      </c>
      <c r="G139" s="21"/>
      <c r="H139" s="39"/>
      <c r="I139" s="21" t="str">
        <f>IF(SUM('Data · Lists'!C139:F139)&gt;0,"Blacklist",IF(SUM('Data · Lists'!G139:L139)&gt;0,"High Risk",IF(J139=0,"Manual Review",IF(K139&lt;cov_min,"Manual Review",INDEX(Cfg_Ratings,MIN(3,MAX(IF('Data · Lists'!M139=1,off_floor,1),IF(J139=1,IF(L139&lt;band_L,1,IF(L139&lt;band_M,2,3))+1,IF(L139&lt;band_L,1,IF(L139&lt;band_M,2,3))))))))))</f>
        <v>Medium Risk</v>
      </c>
      <c r="J139" s="21">
        <f t="shared" si="14"/>
        <v>5</v>
      </c>
      <c r="K139" s="22">
        <f t="shared" si="15"/>
        <v>1.0</v>
      </c>
      <c r="L139" s="23">
        <f t="shared" si="16"/>
        <v>2.05</v>
      </c>
      <c r="M139" s="21" t="str">
        <f>IF('Data · Indices'!C139="","",IF('Data · Indices'!C139="Low",1,IF('Data · Indices'!C139="Medium",2,IF('Data · Indices'!C139="High",3,NA()))))</f>
        <v/>
      </c>
      <c r="N139" s="21" t="str">
        <f>IF('Data · Indices'!D139="","",IF('Data · Indices'!D139="Low",1,IF('Data · Indices'!D139="Medium",2,IF('Data · Indices'!D139="High",3,NA()))))</f>
        <v/>
      </c>
      <c r="O139" s="21" t="str">
        <f>IF('Data · Indices'!E139="","",IF('Data · Indices'!E139="Low",1,IF('Data · Indices'!E139="Medium",2,IF('Data · Indices'!E139="High",3,NA()))))</f>
        <v/>
      </c>
      <c r="P139" s="21" t="str">
        <f>IF('Data · Indices'!F139="","",IF('Data · Indices'!F139="Low",1,IF('Data · Indices'!F139="Medium",2,IF('Data · Indices'!F139="High",3,NA()))))</f>
        <v/>
      </c>
      <c r="Q139" s="21" t="str">
        <f>IF('Data · Indices'!G139="","",IF('Data · Indices'!G139="Low",1,IF('Data · Indices'!G139="Medium",2,IF('Data · Indices'!G139="High",3,NA()))))</f>
        <v/>
      </c>
      <c r="R139" s="21">
        <f t="shared" si="17"/>
        <v>100</v>
      </c>
      <c r="S139" s="19" t="s">
        <v>615</v>
      </c>
      <c r="T139" s="38"/>
      <c r="U139" s="39"/>
    </row>
    <row r="140" spans="1:21" x14ac:dyDescent="0.2">
      <c r="A140" s="15" t="s">
        <v>616</v>
      </c>
      <c r="B140" s="15" t="s">
        <v>617</v>
      </c>
      <c r="C140" s="35" t="s">
        <v>618</v>
      </c>
      <c r="D140" s="16" t="str">
        <f t="shared" si="12"/>
        <v>High Risk</v>
      </c>
      <c r="E140" s="30" t="str">
        <f>IF(SUM('Data · Lists'!C140:F140)&gt;0,"Blacklist: "&amp;TRIM(IF('Data · Lists'!C140=1,"FATF blacklist; ","")&amp;IF('Data · Lists'!D140=1,"UN sanctions; ","")&amp;IF('Data · Lists'!E140=1,"home-jurisdiction sanctions; ","")&amp;IF('Data · Lists'!F140=1,"internal blacklist","")),IF(SUM('Data · Lists'!G140:L140)&gt;0,"Auto-High: "&amp;TRIM(IF('Data · Lists'!G140=1,"FATF greylist; ","")&amp;IF('Data · Lists'!H140=1,"EU high-risk; ","")&amp;IF('Data · Lists'!I140=1,"EU sanctions; ","")&amp;IF('Data · Lists'!J140=1,"UK sanctions; ","")&amp;IF('Data · Lists'!K140=1,"OFAC; ","")&amp;IF('Data · Lists'!L140=1,"Canada sanctions","")),IF(J140=0,"No index data: Manual Review",IF(K140&lt;cov_min,"Coverage below minimum: Manual Review","Index-based"&amp;IF(J140=1," (single indicator, raised one level)","")&amp;IF('Data · Lists'!M140=1," + offshore floor","")))))</f>
        <v>Coverage below minimum: Manual Review</v>
      </c>
      <c r="F140" s="30" t="str">
        <f t="shared" si="13"/>
        <v>EDD, enhanced ongoing monitoring, management approval to onboard or continue.</v>
      </c>
      <c r="G140" s="11" t="inlineStr">
        <is>
          <t xml:space="preserve">High Risk</t>
        </is>
      </c>
      <c r="H140" s="36" t="inlineStr">
        <is>
          <t xml:space="preserve">Northhold default rule R4: APG 4th-round MER (2025): 7 of 11 IOs Low -&gt; rule (a); CPI high.</t>
        </is>
      </c>
      <c r="I140" s="11" t="str">
        <f>IF(SUM('Data · Lists'!C140:F140)&gt;0,"Blacklist",IF(SUM('Data · Lists'!G140:L140)&gt;0,"High Risk",IF(J140=0,"Manual Review",IF(K140&lt;cov_min,"Manual Review",INDEX(Cfg_Ratings,MIN(3,MAX(IF('Data · Lists'!M140=1,off_floor,1),IF(J140=1,IF(L140&lt;band_L,1,IF(L140&lt;band_M,2,3))+1,IF(L140&lt;band_L,1,IF(L140&lt;band_M,2,3))))))))))</f>
        <v>Manual Review</v>
      </c>
      <c r="J140" s="11">
        <f t="shared" si="14"/>
        <v>3</v>
      </c>
      <c r="K140" s="17">
        <f t="shared" si="15"/>
        <v>0.45</v>
      </c>
      <c r="L140" s="18">
        <f t="shared" si="16"/>
        <v>2.3333333333333335</v>
      </c>
      <c r="M140" s="11" t="str">
        <f>IF('Data · Indices'!C140="","",IF('Data · Indices'!C140="Low",1,IF('Data · Indices'!C140="Medium",2,IF('Data · Indices'!C140="High",3,NA()))))</f>
        <v/>
      </c>
      <c r="N140" s="11" t="str">
        <f>IF('Data · Indices'!D140="","",IF('Data · Indices'!D140="Low",1,IF('Data · Indices'!D140="Medium",2,IF('Data · Indices'!D140="High",3,NA()))))</f>
        <v/>
      </c>
      <c r="O140" s="11" t="str">
        <f>IF('Data · Indices'!E140="","",IF('Data · Indices'!E140="Low",1,IF('Data · Indices'!E140="Medium",2,IF('Data · Indices'!E140="High",3,NA()))))</f>
        <v/>
      </c>
      <c r="P140" s="11" t="str">
        <f>IF('Data · Indices'!F140="","",IF('Data · Indices'!F140="Low",1,IF('Data · Indices'!F140="Medium",2,IF('Data · Indices'!F140="High",3,NA()))))</f>
        <v/>
      </c>
      <c r="Q140" s="11" t="str">
        <f>IF('Data · Indices'!G140="","",IF('Data · Indices'!G140="Low",1,IF('Data · Indices'!G140="Medium",2,IF('Data · Indices'!G140="High",3,NA()))))</f>
        <v/>
      </c>
      <c r="R140" s="11">
        <f t="shared" si="17"/>
        <v>45</v>
      </c>
      <c r="S140" s="15" t="s">
        <v>619</v>
      </c>
      <c r="T140" s="30"/>
      <c r="U140" s="36"/>
    </row>
    <row r="141" spans="1:21" x14ac:dyDescent="0.2">
      <c r="A141" s="19" t="s">
        <v>620</v>
      </c>
      <c r="B141" s="19" t="s">
        <v>621</v>
      </c>
      <c r="C141" s="37" t="s">
        <v>622</v>
      </c>
      <c r="D141" s="20" t="str">
        <f t="shared" si="12"/>
        <v>High Risk</v>
      </c>
      <c r="E141" s="38" t="str">
        <f>IF(SUM('Data · Lists'!C141:F141)&gt;0,"Blacklist: "&amp;TRIM(IF('Data · Lists'!C141=1,"FATF blacklist; ","")&amp;IF('Data · Lists'!D141=1,"UN sanctions; ","")&amp;IF('Data · Lists'!E141=1,"home-jurisdiction sanctions; ","")&amp;IF('Data · Lists'!F141=1,"internal blacklist","")),IF(SUM('Data · Lists'!G141:L141)&gt;0,"Auto-High: "&amp;TRIM(IF('Data · Lists'!G141=1,"FATF greylist; ","")&amp;IF('Data · Lists'!H141=1,"EU high-risk; ","")&amp;IF('Data · Lists'!I141=1,"EU sanctions; ","")&amp;IF('Data · Lists'!J141=1,"UK sanctions; ","")&amp;IF('Data · Lists'!K141=1,"OFAC; ","")&amp;IF('Data · Lists'!L141=1,"Canada sanctions","")),IF(J141=0,"No index data: Manual Review",IF(K141&lt;cov_min,"Coverage below minimum: Manual Review","Index-based"&amp;IF(J141=1," (single indicator, raised one level)","")&amp;IF('Data · Lists'!M141=1," + offshore floor","")))))</f>
        <v>Index-based</v>
      </c>
      <c r="F141" s="38" t="str">
        <f t="shared" si="13"/>
        <v>EDD, enhanced ongoing monitoring, management approval to onboard or continue.</v>
      </c>
      <c r="G141" s="21"/>
      <c r="H141" s="39"/>
      <c r="I141" s="21" t="str">
        <f>IF(SUM('Data · Lists'!C141:F141)&gt;0,"Blacklist",IF(SUM('Data · Lists'!G141:L141)&gt;0,"High Risk",IF(J141=0,"Manual Review",IF(K141&lt;cov_min,"Manual Review",INDEX(Cfg_Ratings,MIN(3,MAX(IF('Data · Lists'!M141=1,off_floor,1),IF(J141=1,IF(L141&lt;band_L,1,IF(L141&lt;band_M,2,3))+1,IF(L141&lt;band_L,1,IF(L141&lt;band_M,2,3))))))))))</f>
        <v>High Risk</v>
      </c>
      <c r="J141" s="21">
        <f t="shared" si="14"/>
        <v>4</v>
      </c>
      <c r="K141" s="22">
        <f t="shared" si="15"/>
        <v>0.8</v>
      </c>
      <c r="L141" s="23">
        <f t="shared" si="16"/>
        <v>3.0</v>
      </c>
      <c r="M141" s="21" t="str">
        <f>IF('Data · Indices'!C141="","",IF('Data · Indices'!C141="Low",1,IF('Data · Indices'!C141="Medium",2,IF('Data · Indices'!C141="High",3,NA()))))</f>
        <v/>
      </c>
      <c r="N141" s="21" t="str">
        <f>IF('Data · Indices'!D141="","",IF('Data · Indices'!D141="Low",1,IF('Data · Indices'!D141="Medium",2,IF('Data · Indices'!D141="High",3,NA()))))</f>
        <v/>
      </c>
      <c r="O141" s="21" t="str">
        <f>IF('Data · Indices'!E141="","",IF('Data · Indices'!E141="Low",1,IF('Data · Indices'!E141="Medium",2,IF('Data · Indices'!E141="High",3,NA()))))</f>
        <v/>
      </c>
      <c r="P141" s="21" t="str">
        <f>IF('Data · Indices'!F141="","",IF('Data · Indices'!F141="Low",1,IF('Data · Indices'!F141="Medium",2,IF('Data · Indices'!F141="High",3,NA()))))</f>
        <v/>
      </c>
      <c r="Q141" s="21" t="str">
        <f>IF('Data · Indices'!G141="","",IF('Data · Indices'!G141="Low",1,IF('Data · Indices'!G141="Medium",2,IF('Data · Indices'!G141="High",3,NA()))))</f>
        <v/>
      </c>
      <c r="R141" s="21">
        <f t="shared" si="17"/>
        <v>80</v>
      </c>
      <c r="S141" s="19" t="s">
        <v>623</v>
      </c>
      <c r="T141" s="38"/>
      <c r="U141" s="39"/>
    </row>
    <row r="142" spans="1:21" x14ac:dyDescent="0.2">
      <c r="A142" s="15" t="s">
        <v>624</v>
      </c>
      <c r="B142" s="15" t="s">
        <v>625</v>
      </c>
      <c r="C142" s="35" t="s">
        <v>626</v>
      </c>
      <c r="D142" s="16" t="str">
        <f t="shared" si="12"/>
        <v>Medium Risk</v>
      </c>
      <c r="E142" s="30" t="str">
        <f>IF(SUM('Data · Lists'!C142:F142)&gt;0,"Blacklist: "&amp;TRIM(IF('Data · Lists'!C142=1,"FATF blacklist; ","")&amp;IF('Data · Lists'!D142=1,"UN sanctions; ","")&amp;IF('Data · Lists'!E142=1,"home-jurisdiction sanctions; ","")&amp;IF('Data · Lists'!F142=1,"internal blacklist","")),IF(SUM('Data · Lists'!G142:L142)&gt;0,"Auto-High: "&amp;TRIM(IF('Data · Lists'!G142=1,"FATF greylist; ","")&amp;IF('Data · Lists'!H142=1,"EU high-risk; ","")&amp;IF('Data · Lists'!I142=1,"EU sanctions; ","")&amp;IF('Data · Lists'!J142=1,"UK sanctions; ","")&amp;IF('Data · Lists'!K142=1,"OFAC; ","")&amp;IF('Data · Lists'!L142=1,"Canada sanctions","")),IF(J142=0,"No index data: Manual Review",IF(K142&lt;cov_min,"Coverage below minimum: Manual Review","Index-based"&amp;IF(J142=1," (single indicator, raised one level)","")&amp;IF('Data · Lists'!M142=1," + offshore floor","")))))</f>
        <v>Index-based</v>
      </c>
      <c r="F142" s="30" t="str">
        <f t="shared" si="13"/>
        <v>Standard CDD with awareness of contextual factors.</v>
      </c>
      <c r="G142" s="11"/>
      <c r="H142" s="36"/>
      <c r="I142" s="11" t="str">
        <f>IF(SUM('Data · Lists'!C142:F142)&gt;0,"Blacklist",IF(SUM('Data · Lists'!G142:L142)&gt;0,"High Risk",IF(J142=0,"Manual Review",IF(K142&lt;cov_min,"Manual Review",INDEX(Cfg_Ratings,MIN(3,MAX(IF('Data · Lists'!M142=1,off_floor,1),IF(J142=1,IF(L142&lt;band_L,1,IF(L142&lt;band_M,2,3))+1,IF(L142&lt;band_L,1,IF(L142&lt;band_M,2,3))))))))))</f>
        <v>Medium Risk</v>
      </c>
      <c r="J142" s="11">
        <f t="shared" si="14"/>
        <v>4</v>
      </c>
      <c r="K142" s="17">
        <f t="shared" si="15"/>
        <v>0.85</v>
      </c>
      <c r="L142" s="18">
        <f t="shared" si="16"/>
        <v>1.8823529411764706</v>
      </c>
      <c r="M142" s="11" t="str">
        <f>IF('Data · Indices'!C142="","",IF('Data · Indices'!C142="Low",1,IF('Data · Indices'!C142="Medium",2,IF('Data · Indices'!C142="High",3,NA()))))</f>
        <v/>
      </c>
      <c r="N142" s="11" t="str">
        <f>IF('Data · Indices'!D142="","",IF('Data · Indices'!D142="Low",1,IF('Data · Indices'!D142="Medium",2,IF('Data · Indices'!D142="High",3,NA()))))</f>
        <v/>
      </c>
      <c r="O142" s="11" t="str">
        <f>IF('Data · Indices'!E142="","",IF('Data · Indices'!E142="Low",1,IF('Data · Indices'!E142="Medium",2,IF('Data · Indices'!E142="High",3,NA()))))</f>
        <v/>
      </c>
      <c r="P142" s="11" t="str">
        <f>IF('Data · Indices'!F142="","",IF('Data · Indices'!F142="Low",1,IF('Data · Indices'!F142="Medium",2,IF('Data · Indices'!F142="High",3,NA()))))</f>
        <v/>
      </c>
      <c r="Q142" s="11" t="str">
        <f>IF('Data · Indices'!G142="","",IF('Data · Indices'!G142="Low",1,IF('Data · Indices'!G142="Medium",2,IF('Data · Indices'!G142="High",3,NA()))))</f>
        <v/>
      </c>
      <c r="R142" s="11">
        <f t="shared" si="17"/>
        <v>85</v>
      </c>
      <c r="S142" s="15" t="s">
        <v>627</v>
      </c>
      <c r="T142" s="30"/>
      <c r="U142" s="36"/>
    </row>
    <row r="143" spans="1:21" x14ac:dyDescent="0.2">
      <c r="A143" s="19" t="s">
        <v>628</v>
      </c>
      <c r="B143" s="19" t="s">
        <v>629</v>
      </c>
      <c r="C143" s="37" t="s">
        <v>630</v>
      </c>
      <c r="D143" s="20" t="str">
        <f t="shared" si="12"/>
        <v>Medium Risk</v>
      </c>
      <c r="E143" s="38" t="str">
        <f>IF(SUM('Data · Lists'!C143:F143)&gt;0,"Blacklist: "&amp;TRIM(IF('Data · Lists'!C143=1,"FATF blacklist; ","")&amp;IF('Data · Lists'!D143=1,"UN sanctions; ","")&amp;IF('Data · Lists'!E143=1,"home-jurisdiction sanctions; ","")&amp;IF('Data · Lists'!F143=1,"internal blacklist","")),IF(SUM('Data · Lists'!G143:L143)&gt;0,"Auto-High: "&amp;TRIM(IF('Data · Lists'!G143=1,"FATF greylist; ","")&amp;IF('Data · Lists'!H143=1,"EU high-risk; ","")&amp;IF('Data · Lists'!I143=1,"EU sanctions; ","")&amp;IF('Data · Lists'!J143=1,"UK sanctions; ","")&amp;IF('Data · Lists'!K143=1,"OFAC; ","")&amp;IF('Data · Lists'!L143=1,"Canada sanctions","")),IF(J143=0,"No index data: Manual Review",IF(K143&lt;cov_min,"Coverage below minimum: Manual Review","Index-based"&amp;IF(J143=1," (single indicator, raised one level)","")&amp;IF('Data · Lists'!M143=1," + offshore floor","")))))</f>
        <v>Index-based + offshore floor</v>
      </c>
      <c r="F143" s="38" t="str">
        <f t="shared" si="13"/>
        <v>Standard CDD with awareness of contextual factors.</v>
      </c>
      <c r="G143" s="21"/>
      <c r="H143" s="39"/>
      <c r="I143" s="21" t="str">
        <f>IF(SUM('Data · Lists'!C143:F143)&gt;0,"Blacklist",IF(SUM('Data · Lists'!G143:L143)&gt;0,"High Risk",IF(J143=0,"Manual Review",IF(K143&lt;cov_min,"Manual Review",INDEX(Cfg_Ratings,MIN(3,MAX(IF('Data · Lists'!M143=1,off_floor,1),IF(J143=1,IF(L143&lt;band_L,1,IF(L143&lt;band_M,2,3))+1,IF(L143&lt;band_L,1,IF(L143&lt;band_M,2,3))))))))))</f>
        <v>Medium Risk</v>
      </c>
      <c r="J143" s="21">
        <f t="shared" si="14"/>
        <v>3</v>
      </c>
      <c r="K143" s="22">
        <f t="shared" si="15"/>
        <v>0.7</v>
      </c>
      <c r="L143" s="23">
        <f t="shared" si="16"/>
        <v>1.8571428571428572</v>
      </c>
      <c r="M143" s="21" t="str">
        <f>IF('Data · Indices'!C143="","",IF('Data · Indices'!C143="Low",1,IF('Data · Indices'!C143="Medium",2,IF('Data · Indices'!C143="High",3,NA()))))</f>
        <v/>
      </c>
      <c r="N143" s="21" t="str">
        <f>IF('Data · Indices'!D143="","",IF('Data · Indices'!D143="Low",1,IF('Data · Indices'!D143="Medium",2,IF('Data · Indices'!D143="High",3,NA()))))</f>
        <v/>
      </c>
      <c r="O143" s="21" t="str">
        <f>IF('Data · Indices'!E143="","",IF('Data · Indices'!E143="Low",1,IF('Data · Indices'!E143="Medium",2,IF('Data · Indices'!E143="High",3,NA()))))</f>
        <v/>
      </c>
      <c r="P143" s="21" t="str">
        <f>IF('Data · Indices'!F143="","",IF('Data · Indices'!F143="Low",1,IF('Data · Indices'!F143="Medium",2,IF('Data · Indices'!F143="High",3,NA()))))</f>
        <v/>
      </c>
      <c r="Q143" s="21" t="str">
        <f>IF('Data · Indices'!G143="","",IF('Data · Indices'!G143="Low",1,IF('Data · Indices'!G143="Medium",2,IF('Data · Indices'!G143="High",3,NA()))))</f>
        <v/>
      </c>
      <c r="R143" s="21">
        <f t="shared" si="17"/>
        <v>70</v>
      </c>
      <c r="S143" s="19" t="s">
        <v>631</v>
      </c>
      <c r="T143" s="38"/>
      <c r="U143" s="39"/>
    </row>
    <row r="144" spans="1:21" x14ac:dyDescent="0.2">
      <c r="A144" s="15" t="s">
        <v>632</v>
      </c>
      <c r="B144" s="15" t="s">
        <v>633</v>
      </c>
      <c r="C144" s="35" t="s">
        <v>634</v>
      </c>
      <c r="D144" s="16" t="str">
        <f t="shared" si="12"/>
        <v>Low Risk</v>
      </c>
      <c r="E144" s="30" t="str">
        <f>IF(SUM('Data · Lists'!C144:F144)&gt;0,"Blacklist: "&amp;TRIM(IF('Data · Lists'!C144=1,"FATF blacklist; ","")&amp;IF('Data · Lists'!D144=1,"UN sanctions; ","")&amp;IF('Data · Lists'!E144=1,"home-jurisdiction sanctions; ","")&amp;IF('Data · Lists'!F144=1,"internal blacklist","")),IF(SUM('Data · Lists'!G144:L144)&gt;0,"Auto-High: "&amp;TRIM(IF('Data · Lists'!G144=1,"FATF greylist; ","")&amp;IF('Data · Lists'!H144=1,"EU high-risk; ","")&amp;IF('Data · Lists'!I144=1,"EU sanctions; ","")&amp;IF('Data · Lists'!J144=1,"UK sanctions; ","")&amp;IF('Data · Lists'!K144=1,"OFAC; ","")&amp;IF('Data · Lists'!L144=1,"Canada sanctions","")),IF(J144=0,"No index data: Manual Review",IF(K144&lt;cov_min,"Coverage below minimum: Manual Review","Index-based"&amp;IF(J144=1," (single indicator, raised one level)","")&amp;IF('Data · Lists'!M144=1," + offshore floor","")))))</f>
        <v>Coverage below minimum: Manual Review</v>
      </c>
      <c r="F144" s="30" t="str">
        <f t="shared" si="13"/>
        <v>Simplified measures where permitted, subject to Compliance confirmation.</v>
      </c>
      <c r="G144" s="11" t="inlineStr">
        <is>
          <t xml:space="preserve">Low Risk</t>
        </is>
      </c>
      <c r="H144" s="36" t="inlineStr">
        <is>
          <t xml:space="preserve">Northhold default rule R2: EU outermost region; French AML/CFT law applies. Parent FRA = Low Risk.</t>
        </is>
      </c>
      <c r="I144" s="11" t="str">
        <f>IF(SUM('Data · Lists'!C144:F144)&gt;0,"Blacklist",IF(SUM('Data · Lists'!G144:L144)&gt;0,"High Risk",IF(J144=0,"Manual Review",IF(K144&lt;cov_min,"Manual Review",INDEX(Cfg_Ratings,MIN(3,MAX(IF('Data · Lists'!M144=1,off_floor,1),IF(J144=1,IF(L144&lt;band_L,1,IF(L144&lt;band_M,2,3))+1,IF(L144&lt;band_L,1,IF(L144&lt;band_M,2,3))))))))))</f>
        <v>Manual Review</v>
      </c>
      <c r="J144" s="11">
        <f t="shared" si="14"/>
        <v>1</v>
      </c>
      <c r="K144" s="17">
        <f t="shared" si="15"/>
        <v>0.1</v>
      </c>
      <c r="L144" s="18">
        <f t="shared" si="16"/>
        <v>2.0</v>
      </c>
      <c r="M144" s="11" t="str">
        <f>IF('Data · Indices'!C144="","",IF('Data · Indices'!C144="Low",1,IF('Data · Indices'!C144="Medium",2,IF('Data · Indices'!C144="High",3,NA()))))</f>
        <v/>
      </c>
      <c r="N144" s="11" t="str">
        <f>IF('Data · Indices'!D144="","",IF('Data · Indices'!D144="Low",1,IF('Data · Indices'!D144="Medium",2,IF('Data · Indices'!D144="High",3,NA()))))</f>
        <v/>
      </c>
      <c r="O144" s="11" t="str">
        <f>IF('Data · Indices'!E144="","",IF('Data · Indices'!E144="Low",1,IF('Data · Indices'!E144="Medium",2,IF('Data · Indices'!E144="High",3,NA()))))</f>
        <v/>
      </c>
      <c r="P144" s="11" t="str">
        <f>IF('Data · Indices'!F144="","",IF('Data · Indices'!F144="Low",1,IF('Data · Indices'!F144="Medium",2,IF('Data · Indices'!F144="High",3,NA()))))</f>
        <v/>
      </c>
      <c r="Q144" s="11" t="str">
        <f>IF('Data · Indices'!G144="","",IF('Data · Indices'!G144="Low",1,IF('Data · Indices'!G144="Medium",2,IF('Data · Indices'!G144="High",3,NA()))))</f>
        <v/>
      </c>
      <c r="R144" s="11">
        <f t="shared" si="17"/>
        <v>10</v>
      </c>
      <c r="S144" s="15" t="s">
        <v>635</v>
      </c>
      <c r="T144" s="30"/>
      <c r="U144" s="36"/>
    </row>
    <row r="145" spans="1:21" x14ac:dyDescent="0.2">
      <c r="A145" s="19" t="s">
        <v>636</v>
      </c>
      <c r="B145" s="19" t="s">
        <v>637</v>
      </c>
      <c r="C145" s="37" t="s">
        <v>638</v>
      </c>
      <c r="D145" s="20" t="str">
        <f t="shared" si="12"/>
        <v>High Risk</v>
      </c>
      <c r="E145" s="38" t="str">
        <f>IF(SUM('Data · Lists'!C145:F145)&gt;0,"Blacklist: "&amp;TRIM(IF('Data · Lists'!C145=1,"FATF blacklist; ","")&amp;IF('Data · Lists'!D145=1,"UN sanctions; ","")&amp;IF('Data · Lists'!E145=1,"home-jurisdiction sanctions; ","")&amp;IF('Data · Lists'!F145=1,"internal blacklist","")),IF(SUM('Data · Lists'!G145:L145)&gt;0,"Auto-High: "&amp;TRIM(IF('Data · Lists'!G145=1,"FATF greylist; ","")&amp;IF('Data · Lists'!H145=1,"EU high-risk; ","")&amp;IF('Data · Lists'!I145=1,"EU sanctions; ","")&amp;IF('Data · Lists'!J145=1,"UK sanctions; ","")&amp;IF('Data · Lists'!K145=1,"OFAC; ","")&amp;IF('Data · Lists'!L145=1,"Canada sanctions","")),IF(J145=0,"No index data: Manual Review",IF(K145&lt;cov_min,"Coverage below minimum: Manual Review","Index-based"&amp;IF(J145=1," (single indicator, raised one level)","")&amp;IF('Data · Lists'!M145=1," + offshore floor","")))))</f>
        <v>Index-based</v>
      </c>
      <c r="F145" s="38" t="str">
        <f t="shared" si="13"/>
        <v>EDD, enhanced ongoing monitoring, management approval to onboard or continue.</v>
      </c>
      <c r="G145" s="21"/>
      <c r="H145" s="39"/>
      <c r="I145" s="21" t="str">
        <f>IF(SUM('Data · Lists'!C145:F145)&gt;0,"Blacklist",IF(SUM('Data · Lists'!G145:L145)&gt;0,"High Risk",IF(J145=0,"Manual Review",IF(K145&lt;cov_min,"Manual Review",INDEX(Cfg_Ratings,MIN(3,MAX(IF('Data · Lists'!M145=1,off_floor,1),IF(J145=1,IF(L145&lt;band_L,1,IF(L145&lt;band_M,2,3))+1,IF(L145&lt;band_L,1,IF(L145&lt;band_M,2,3))))))))))</f>
        <v>High Risk</v>
      </c>
      <c r="J145" s="21">
        <f t="shared" si="14"/>
        <v>4</v>
      </c>
      <c r="K145" s="22">
        <f t="shared" si="15"/>
        <v>0.8</v>
      </c>
      <c r="L145" s="23">
        <f t="shared" si="16"/>
        <v>2.625</v>
      </c>
      <c r="M145" s="21" t="str">
        <f>IF('Data · Indices'!C145="","",IF('Data · Indices'!C145="Low",1,IF('Data · Indices'!C145="Medium",2,IF('Data · Indices'!C145="High",3,NA()))))</f>
        <v/>
      </c>
      <c r="N145" s="21" t="str">
        <f>IF('Data · Indices'!D145="","",IF('Data · Indices'!D145="Low",1,IF('Data · Indices'!D145="Medium",2,IF('Data · Indices'!D145="High",3,NA()))))</f>
        <v/>
      </c>
      <c r="O145" s="21" t="str">
        <f>IF('Data · Indices'!E145="","",IF('Data · Indices'!E145="Low",1,IF('Data · Indices'!E145="Medium",2,IF('Data · Indices'!E145="High",3,NA()))))</f>
        <v/>
      </c>
      <c r="P145" s="21" t="str">
        <f>IF('Data · Indices'!F145="","",IF('Data · Indices'!F145="Low",1,IF('Data · Indices'!F145="Medium",2,IF('Data · Indices'!F145="High",3,NA()))))</f>
        <v/>
      </c>
      <c r="Q145" s="21" t="str">
        <f>IF('Data · Indices'!G145="","",IF('Data · Indices'!G145="Low",1,IF('Data · Indices'!G145="Medium",2,IF('Data · Indices'!G145="High",3,NA()))))</f>
        <v/>
      </c>
      <c r="R145" s="21">
        <f t="shared" si="17"/>
        <v>80</v>
      </c>
      <c r="S145" s="19" t="s">
        <v>639</v>
      </c>
      <c r="T145" s="38"/>
      <c r="U145" s="39"/>
    </row>
    <row r="146" spans="1:21" x14ac:dyDescent="0.2">
      <c r="A146" s="15" t="s">
        <v>640</v>
      </c>
      <c r="B146" s="15" t="s">
        <v>641</v>
      </c>
      <c r="C146" s="35" t="s">
        <v>642</v>
      </c>
      <c r="D146" s="16" t="str">
        <f t="shared" si="12"/>
        <v>Medium Risk</v>
      </c>
      <c r="E146" s="30" t="str">
        <f>IF(SUM('Data · Lists'!C146:F146)&gt;0,"Blacklist: "&amp;TRIM(IF('Data · Lists'!C146=1,"FATF blacklist; ","")&amp;IF('Data · Lists'!D146=1,"UN sanctions; ","")&amp;IF('Data · Lists'!E146=1,"home-jurisdiction sanctions; ","")&amp;IF('Data · Lists'!F146=1,"internal blacklist","")),IF(SUM('Data · Lists'!G146:L146)&gt;0,"Auto-High: "&amp;TRIM(IF('Data · Lists'!G146=1,"FATF greylist; ","")&amp;IF('Data · Lists'!H146=1,"EU high-risk; ","")&amp;IF('Data · Lists'!I146=1,"EU sanctions; ","")&amp;IF('Data · Lists'!J146=1,"UK sanctions; ","")&amp;IF('Data · Lists'!K146=1,"OFAC; ","")&amp;IF('Data · Lists'!L146=1,"Canada sanctions","")),IF(J146=0,"No index data: Manual Review",IF(K146&lt;cov_min,"Coverage below minimum: Manual Review","Index-based"&amp;IF(J146=1," (single indicator, raised one level)","")&amp;IF('Data · Lists'!M146=1," + offshore floor","")))))</f>
        <v>Index-based + offshore floor</v>
      </c>
      <c r="F146" s="30" t="str">
        <f t="shared" si="13"/>
        <v>Standard CDD with awareness of contextual factors.</v>
      </c>
      <c r="G146" s="11"/>
      <c r="H146" s="36"/>
      <c r="I146" s="11" t="str">
        <f>IF(SUM('Data · Lists'!C146:F146)&gt;0,"Blacklist",IF(SUM('Data · Lists'!G146:L146)&gt;0,"High Risk",IF(J146=0,"Manual Review",IF(K146&lt;cov_min,"Manual Review",INDEX(Cfg_Ratings,MIN(3,MAX(IF('Data · Lists'!M146=1,off_floor,1),IF(J146=1,IF(L146&lt;band_L,1,IF(L146&lt;band_M,2,3))+1,IF(L146&lt;band_L,1,IF(L146&lt;band_M,2,3))))))))))</f>
        <v>Medium Risk</v>
      </c>
      <c r="J146" s="11">
        <f t="shared" si="14"/>
        <v>5</v>
      </c>
      <c r="K146" s="17">
        <f t="shared" si="15"/>
        <v>1.0</v>
      </c>
      <c r="L146" s="18">
        <f t="shared" si="16"/>
        <v>1.75</v>
      </c>
      <c r="M146" s="11" t="str">
        <f>IF('Data · Indices'!C146="","",IF('Data · Indices'!C146="Low",1,IF('Data · Indices'!C146="Medium",2,IF('Data · Indices'!C146="High",3,NA()))))</f>
        <v/>
      </c>
      <c r="N146" s="11" t="str">
        <f>IF('Data · Indices'!D146="","",IF('Data · Indices'!D146="Low",1,IF('Data · Indices'!D146="Medium",2,IF('Data · Indices'!D146="High",3,NA()))))</f>
        <v/>
      </c>
      <c r="O146" s="11" t="str">
        <f>IF('Data · Indices'!E146="","",IF('Data · Indices'!E146="Low",1,IF('Data · Indices'!E146="Medium",2,IF('Data · Indices'!E146="High",3,NA()))))</f>
        <v/>
      </c>
      <c r="P146" s="11" t="str">
        <f>IF('Data · Indices'!F146="","",IF('Data · Indices'!F146="Low",1,IF('Data · Indices'!F146="Medium",2,IF('Data · Indices'!F146="High",3,NA()))))</f>
        <v/>
      </c>
      <c r="Q146" s="11" t="str">
        <f>IF('Data · Indices'!G146="","",IF('Data · Indices'!G146="Low",1,IF('Data · Indices'!G146="Medium",2,IF('Data · Indices'!G146="High",3,NA()))))</f>
        <v/>
      </c>
      <c r="R146" s="11">
        <f t="shared" si="17"/>
        <v>100</v>
      </c>
      <c r="S146" s="15" t="s">
        <v>643</v>
      </c>
      <c r="T146" s="30"/>
      <c r="U146" s="36"/>
    </row>
    <row r="147" spans="1:21" x14ac:dyDescent="0.2">
      <c r="A147" s="19" t="s">
        <v>644</v>
      </c>
      <c r="B147" s="19" t="s">
        <v>645</v>
      </c>
      <c r="C147" s="37" t="s">
        <v>646</v>
      </c>
      <c r="D147" s="20" t="str">
        <f t="shared" si="12"/>
        <v>Low Risk</v>
      </c>
      <c r="E147" s="38" t="str">
        <f>IF(SUM('Data · Lists'!C147:F147)&gt;0,"Blacklist: "&amp;TRIM(IF('Data · Lists'!C147=1,"FATF blacklist; ","")&amp;IF('Data · Lists'!D147=1,"UN sanctions; ","")&amp;IF('Data · Lists'!E147=1,"home-jurisdiction sanctions; ","")&amp;IF('Data · Lists'!F147=1,"internal blacklist","")),IF(SUM('Data · Lists'!G147:L147)&gt;0,"Auto-High: "&amp;TRIM(IF('Data · Lists'!G147=1,"FATF greylist; ","")&amp;IF('Data · Lists'!H147=1,"EU high-risk; ","")&amp;IF('Data · Lists'!I147=1,"EU sanctions; ","")&amp;IF('Data · Lists'!J147=1,"UK sanctions; ","")&amp;IF('Data · Lists'!K147=1,"OFAC; ","")&amp;IF('Data · Lists'!L147=1,"Canada sanctions","")),IF(J147=0,"No index data: Manual Review",IF(K147&lt;cov_min,"Coverage below minimum: Manual Review","Index-based"&amp;IF(J147=1," (single indicator, raised one level)","")&amp;IF('Data · Lists'!M147=1," + offshore floor","")))))</f>
        <v>No index data: Manual Review</v>
      </c>
      <c r="F147" s="38" t="str">
        <f t="shared" si="13"/>
        <v>Simplified measures where permitted, subject to Compliance confirmation.</v>
      </c>
      <c r="G147" s="21" t="inlineStr">
        <is>
          <t xml:space="preserve">Low Risk</t>
        </is>
      </c>
      <c r="H147" s="39" t="inlineStr">
        <is>
          <t xml:space="preserve">Northhold default rule R2: EU outermost region; French AML/CFT law applies. Parent FRA = Low Risk.</t>
        </is>
      </c>
      <c r="I147" s="21" t="str">
        <f>IF(SUM('Data · Lists'!C147:F147)&gt;0,"Blacklist",IF(SUM('Data · Lists'!G147:L147)&gt;0,"High Risk",IF(J147=0,"Manual Review",IF(K147&lt;cov_min,"Manual Review",INDEX(Cfg_Ratings,MIN(3,MAX(IF('Data · Lists'!M147=1,off_floor,1),IF(J147=1,IF(L147&lt;band_L,1,IF(L147&lt;band_M,2,3))+1,IF(L147&lt;band_L,1,IF(L147&lt;band_M,2,3))))))))))</f>
        <v>Manual Review</v>
      </c>
      <c r="J147" s="21">
        <f t="shared" si="14"/>
        <v>0</v>
      </c>
      <c r="K147" s="22">
        <f t="shared" si="15"/>
        <v>0.0</v>
      </c>
      <c r="L147" s="23" t="str">
        <f t="shared" si="16"/>
        <v/>
      </c>
      <c r="M147" s="21" t="str">
        <f>IF('Data · Indices'!C147="","",IF('Data · Indices'!C147="Low",1,IF('Data · Indices'!C147="Medium",2,IF('Data · Indices'!C147="High",3,NA()))))</f>
        <v/>
      </c>
      <c r="N147" s="21" t="str">
        <f>IF('Data · Indices'!D147="","",IF('Data · Indices'!D147="Low",1,IF('Data · Indices'!D147="Medium",2,IF('Data · Indices'!D147="High",3,NA()))))</f>
        <v/>
      </c>
      <c r="O147" s="21" t="str">
        <f>IF('Data · Indices'!E147="","",IF('Data · Indices'!E147="Low",1,IF('Data · Indices'!E147="Medium",2,IF('Data · Indices'!E147="High",3,NA()))))</f>
        <v/>
      </c>
      <c r="P147" s="21" t="str">
        <f>IF('Data · Indices'!F147="","",IF('Data · Indices'!F147="Low",1,IF('Data · Indices'!F147="Medium",2,IF('Data · Indices'!F147="High",3,NA()))))</f>
        <v/>
      </c>
      <c r="Q147" s="21" t="str">
        <f>IF('Data · Indices'!G147="","",IF('Data · Indices'!G147="Low",1,IF('Data · Indices'!G147="Medium",2,IF('Data · Indices'!G147="High",3,NA()))))</f>
        <v/>
      </c>
      <c r="R147" s="21">
        <f t="shared" si="17"/>
        <v>0</v>
      </c>
      <c r="S147" s="19" t="s">
        <v>647</v>
      </c>
      <c r="T147" s="38"/>
      <c r="U147" s="39"/>
    </row>
    <row r="148" spans="1:21" x14ac:dyDescent="0.2">
      <c r="A148" s="15" t="s">
        <v>648</v>
      </c>
      <c r="B148" s="15" t="s">
        <v>649</v>
      </c>
      <c r="C148" s="35" t="s">
        <v>650</v>
      </c>
      <c r="D148" s="16" t="str">
        <f t="shared" si="12"/>
        <v>Medium Risk</v>
      </c>
      <c r="E148" s="30" t="str">
        <f>IF(SUM('Data · Lists'!C148:F148)&gt;0,"Blacklist: "&amp;TRIM(IF('Data · Lists'!C148=1,"FATF blacklist; ","")&amp;IF('Data · Lists'!D148=1,"UN sanctions; ","")&amp;IF('Data · Lists'!E148=1,"home-jurisdiction sanctions; ","")&amp;IF('Data · Lists'!F148=1,"internal blacklist","")),IF(SUM('Data · Lists'!G148:L148)&gt;0,"Auto-High: "&amp;TRIM(IF('Data · Lists'!G148=1,"FATF greylist; ","")&amp;IF('Data · Lists'!H148=1,"EU high-risk; ","")&amp;IF('Data · Lists'!I148=1,"EU sanctions; ","")&amp;IF('Data · Lists'!J148=1,"UK sanctions; ","")&amp;IF('Data · Lists'!K148=1,"OFAC; ","")&amp;IF('Data · Lists'!L148=1,"Canada sanctions","")),IF(J148=0,"No index data: Manual Review",IF(K148&lt;cov_min,"Coverage below minimum: Manual Review","Index-based"&amp;IF(J148=1," (single indicator, raised one level)","")&amp;IF('Data · Lists'!M148=1," + offshore floor","")))))</f>
        <v>Index-based</v>
      </c>
      <c r="F148" s="30" t="str">
        <f t="shared" si="13"/>
        <v>Standard CDD with awareness of contextual factors.</v>
      </c>
      <c r="G148" s="11"/>
      <c r="H148" s="36"/>
      <c r="I148" s="11" t="str">
        <f>IF(SUM('Data · Lists'!C148:F148)&gt;0,"Blacklist",IF(SUM('Data · Lists'!G148:L148)&gt;0,"High Risk",IF(J148=0,"Manual Review",IF(K148&lt;cov_min,"Manual Review",INDEX(Cfg_Ratings,MIN(3,MAX(IF('Data · Lists'!M148=1,off_floor,1),IF(J148=1,IF(L148&lt;band_L,1,IF(L148&lt;band_M,2,3))+1,IF(L148&lt;band_L,1,IF(L148&lt;band_M,2,3))))))))))</f>
        <v>Medium Risk</v>
      </c>
      <c r="J148" s="11">
        <f t="shared" si="14"/>
        <v>5</v>
      </c>
      <c r="K148" s="17">
        <f t="shared" si="15"/>
        <v>1.0</v>
      </c>
      <c r="L148" s="18">
        <f t="shared" si="16"/>
        <v>1.9</v>
      </c>
      <c r="M148" s="11" t="str">
        <f>IF('Data · Indices'!C148="","",IF('Data · Indices'!C148="Low",1,IF('Data · Indices'!C148="Medium",2,IF('Data · Indices'!C148="High",3,NA()))))</f>
        <v/>
      </c>
      <c r="N148" s="11" t="str">
        <f>IF('Data · Indices'!D148="","",IF('Data · Indices'!D148="Low",1,IF('Data · Indices'!D148="Medium",2,IF('Data · Indices'!D148="High",3,NA()))))</f>
        <v/>
      </c>
      <c r="O148" s="11" t="str">
        <f>IF('Data · Indices'!E148="","",IF('Data · Indices'!E148="Low",1,IF('Data · Indices'!E148="Medium",2,IF('Data · Indices'!E148="High",3,NA()))))</f>
        <v/>
      </c>
      <c r="P148" s="11" t="str">
        <f>IF('Data · Indices'!F148="","",IF('Data · Indices'!F148="Low",1,IF('Data · Indices'!F148="Medium",2,IF('Data · Indices'!F148="High",3,NA()))))</f>
        <v/>
      </c>
      <c r="Q148" s="11" t="str">
        <f>IF('Data · Indices'!G148="","",IF('Data · Indices'!G148="Low",1,IF('Data · Indices'!G148="Medium",2,IF('Data · Indices'!G148="High",3,NA()))))</f>
        <v/>
      </c>
      <c r="R148" s="11">
        <f t="shared" si="17"/>
        <v>100</v>
      </c>
      <c r="S148" s="15" t="s">
        <v>651</v>
      </c>
      <c r="T148" s="30"/>
      <c r="U148" s="36"/>
    </row>
    <row r="149" spans="1:21" x14ac:dyDescent="0.2">
      <c r="A149" s="19" t="s">
        <v>652</v>
      </c>
      <c r="B149" s="19" t="s">
        <v>653</v>
      </c>
      <c r="C149" s="37" t="s">
        <v>654</v>
      </c>
      <c r="D149" s="20" t="str">
        <f t="shared" si="12"/>
        <v>Medium Risk</v>
      </c>
      <c r="E149" s="38" t="str">
        <f>IF(SUM('Data · Lists'!C149:F149)&gt;0,"Blacklist: "&amp;TRIM(IF('Data · Lists'!C149=1,"FATF blacklist; ","")&amp;IF('Data · Lists'!D149=1,"UN sanctions; ","")&amp;IF('Data · Lists'!E149=1,"home-jurisdiction sanctions; ","")&amp;IF('Data · Lists'!F149=1,"internal blacklist","")),IF(SUM('Data · Lists'!G149:L149)&gt;0,"Auto-High: "&amp;TRIM(IF('Data · Lists'!G149=1,"FATF greylist; ","")&amp;IF('Data · Lists'!H149=1,"EU high-risk; ","")&amp;IF('Data · Lists'!I149=1,"EU sanctions; ","")&amp;IF('Data · Lists'!J149=1,"UK sanctions; ","")&amp;IF('Data · Lists'!K149=1,"OFAC; ","")&amp;IF('Data · Lists'!L149=1,"Canada sanctions","")),IF(J149=0,"No index data: Manual Review",IF(K149&lt;cov_min,"Coverage below minimum: Manual Review","Index-based"&amp;IF(J149=1," (single indicator, raised one level)","")&amp;IF('Data · Lists'!M149=1," + offshore floor","")))))</f>
        <v>Coverage below minimum: Manual Review</v>
      </c>
      <c r="F149" s="38" t="str">
        <f t="shared" si="13"/>
        <v>Standard CDD with awareness of contextual factors.</v>
      </c>
      <c r="G149" s="21" t="inlineStr">
        <is>
          <t xml:space="preserve">Medium Risk</t>
        </is>
      </c>
      <c r="H149" s="39" t="inlineStr">
        <is>
          <t xml:space="preserve">Northhold default rule R4: USD economy, compact with the US, small financial sector.</t>
        </is>
      </c>
      <c r="I149" s="21" t="str">
        <f>IF(SUM('Data · Lists'!C149:F149)&gt;0,"Blacklist",IF(SUM('Data · Lists'!G149:L149)&gt;0,"High Risk",IF(J149=0,"Manual Review",IF(K149&lt;cov_min,"Manual Review",INDEX(Cfg_Ratings,MIN(3,MAX(IF('Data · Lists'!M149=1,off_floor,1),IF(J149=1,IF(L149&lt;band_L,1,IF(L149&lt;band_M,2,3))+1,IF(L149&lt;band_L,1,IF(L149&lt;band_M,2,3))))))))))</f>
        <v>Manual Review</v>
      </c>
      <c r="J149" s="21">
        <f t="shared" si="14"/>
        <v>1</v>
      </c>
      <c r="K149" s="22">
        <f t="shared" si="15"/>
        <v>0.1</v>
      </c>
      <c r="L149" s="23">
        <f t="shared" si="16"/>
        <v>1.0</v>
      </c>
      <c r="M149" s="21" t="str">
        <f>IF('Data · Indices'!C149="","",IF('Data · Indices'!C149="Low",1,IF('Data · Indices'!C149="Medium",2,IF('Data · Indices'!C149="High",3,NA()))))</f>
        <v/>
      </c>
      <c r="N149" s="21" t="str">
        <f>IF('Data · Indices'!D149="","",IF('Data · Indices'!D149="Low",1,IF('Data · Indices'!D149="Medium",2,IF('Data · Indices'!D149="High",3,NA()))))</f>
        <v/>
      </c>
      <c r="O149" s="21" t="str">
        <f>IF('Data · Indices'!E149="","",IF('Data · Indices'!E149="Low",1,IF('Data · Indices'!E149="Medium",2,IF('Data · Indices'!E149="High",3,NA()))))</f>
        <v/>
      </c>
      <c r="P149" s="21" t="str">
        <f>IF('Data · Indices'!F149="","",IF('Data · Indices'!F149="Low",1,IF('Data · Indices'!F149="Medium",2,IF('Data · Indices'!F149="High",3,NA()))))</f>
        <v/>
      </c>
      <c r="Q149" s="21" t="str">
        <f>IF('Data · Indices'!G149="","",IF('Data · Indices'!G149="Low",1,IF('Data · Indices'!G149="Medium",2,IF('Data · Indices'!G149="High",3,NA()))))</f>
        <v/>
      </c>
      <c r="R149" s="21">
        <f t="shared" si="17"/>
        <v>10</v>
      </c>
      <c r="S149" s="19" t="s">
        <v>655</v>
      </c>
      <c r="T149" s="38"/>
      <c r="U149" s="39"/>
    </row>
    <row r="150" spans="1:21" x14ac:dyDescent="0.2">
      <c r="A150" s="15" t="s">
        <v>656</v>
      </c>
      <c r="B150" s="15" t="s">
        <v>657</v>
      </c>
      <c r="C150" s="35" t="s">
        <v>658</v>
      </c>
      <c r="D150" s="16" t="str">
        <f t="shared" si="12"/>
        <v>Medium Risk</v>
      </c>
      <c r="E150" s="30" t="str">
        <f>IF(SUM('Data · Lists'!C150:F150)&gt;0,"Blacklist: "&amp;TRIM(IF('Data · Lists'!C150=1,"FATF blacklist; ","")&amp;IF('Data · Lists'!D150=1,"UN sanctions; ","")&amp;IF('Data · Lists'!E150=1,"home-jurisdiction sanctions; ","")&amp;IF('Data · Lists'!F150=1,"internal blacklist","")),IF(SUM('Data · Lists'!G150:L150)&gt;0,"Auto-High: "&amp;TRIM(IF('Data · Lists'!G150=1,"FATF greylist; ","")&amp;IF('Data · Lists'!H150=1,"EU high-risk; ","")&amp;IF('Data · Lists'!I150=1,"EU sanctions; ","")&amp;IF('Data · Lists'!J150=1,"UK sanctions; ","")&amp;IF('Data · Lists'!K150=1,"OFAC; ","")&amp;IF('Data · Lists'!L150=1,"Canada sanctions","")),IF(J150=0,"No index data: Manual Review",IF(K150&lt;cov_min,"Coverage below minimum: Manual Review","Index-based"&amp;IF(J150=1," (single indicator, raised one level)","")&amp;IF('Data · Lists'!M150=1," + offshore floor","")))))</f>
        <v>Index-based</v>
      </c>
      <c r="F150" s="30" t="str">
        <f t="shared" si="13"/>
        <v>Standard CDD with awareness of contextual factors.</v>
      </c>
      <c r="G150" s="11"/>
      <c r="H150" s="36"/>
      <c r="I150" s="11" t="str">
        <f>IF(SUM('Data · Lists'!C150:F150)&gt;0,"Blacklist",IF(SUM('Data · Lists'!G150:L150)&gt;0,"High Risk",IF(J150=0,"Manual Review",IF(K150&lt;cov_min,"Manual Review",INDEX(Cfg_Ratings,MIN(3,MAX(IF('Data · Lists'!M150=1,off_floor,1),IF(J150=1,IF(L150&lt;band_L,1,IF(L150&lt;band_M,2,3))+1,IF(L150&lt;band_L,1,IF(L150&lt;band_M,2,3))))))))))</f>
        <v>Medium Risk</v>
      </c>
      <c r="J150" s="11">
        <f t="shared" si="14"/>
        <v>4</v>
      </c>
      <c r="K150" s="17">
        <f t="shared" si="15"/>
        <v>0.8</v>
      </c>
      <c r="L150" s="18">
        <f t="shared" si="16"/>
        <v>1.8125</v>
      </c>
      <c r="M150" s="11" t="str">
        <f>IF('Data · Indices'!C150="","",IF('Data · Indices'!C150="Low",1,IF('Data · Indices'!C150="Medium",2,IF('Data · Indices'!C150="High",3,NA()))))</f>
        <v/>
      </c>
      <c r="N150" s="11" t="str">
        <f>IF('Data · Indices'!D150="","",IF('Data · Indices'!D150="Low",1,IF('Data · Indices'!D150="Medium",2,IF('Data · Indices'!D150="High",3,NA()))))</f>
        <v/>
      </c>
      <c r="O150" s="11" t="str">
        <f>IF('Data · Indices'!E150="","",IF('Data · Indices'!E150="Low",1,IF('Data · Indices'!E150="Medium",2,IF('Data · Indices'!E150="High",3,NA()))))</f>
        <v/>
      </c>
      <c r="P150" s="11" t="str">
        <f>IF('Data · Indices'!F150="","",IF('Data · Indices'!F150="Low",1,IF('Data · Indices'!F150="Medium",2,IF('Data · Indices'!F150="High",3,NA()))))</f>
        <v/>
      </c>
      <c r="Q150" s="11" t="str">
        <f>IF('Data · Indices'!G150="","",IF('Data · Indices'!G150="Low",1,IF('Data · Indices'!G150="Medium",2,IF('Data · Indices'!G150="High",3,NA()))))</f>
        <v/>
      </c>
      <c r="R150" s="11">
        <f t="shared" si="17"/>
        <v>80</v>
      </c>
      <c r="S150" s="15" t="s">
        <v>659</v>
      </c>
      <c r="T150" s="30"/>
      <c r="U150" s="36"/>
    </row>
    <row r="151" spans="1:21" x14ac:dyDescent="0.2">
      <c r="A151" s="19" t="s">
        <v>660</v>
      </c>
      <c r="B151" s="19" t="s">
        <v>661</v>
      </c>
      <c r="C151" s="37" t="s">
        <v>662</v>
      </c>
      <c r="D151" s="20" t="str">
        <f t="shared" si="12"/>
        <v>High Risk</v>
      </c>
      <c r="E151" s="38" t="str">
        <f>IF(SUM('Data · Lists'!C151:F151)&gt;0,"Blacklist: "&amp;TRIM(IF('Data · Lists'!C151=1,"FATF blacklist; ","")&amp;IF('Data · Lists'!D151=1,"UN sanctions; ","")&amp;IF('Data · Lists'!E151=1,"home-jurisdiction sanctions; ","")&amp;IF('Data · Lists'!F151=1,"internal blacklist","")),IF(SUM('Data · Lists'!G151:L151)&gt;0,"Auto-High: "&amp;TRIM(IF('Data · Lists'!G151=1,"FATF greylist; ","")&amp;IF('Data · Lists'!H151=1,"EU high-risk; ","")&amp;IF('Data · Lists'!I151=1,"EU sanctions; ","")&amp;IF('Data · Lists'!J151=1,"UK sanctions; ","")&amp;IF('Data · Lists'!K151=1,"OFAC; ","")&amp;IF('Data · Lists'!L151=1,"Canada sanctions","")),IF(J151=0,"No index data: Manual Review",IF(K151&lt;cov_min,"Coverage below minimum: Manual Review","Index-based"&amp;IF(J151=1," (single indicator, raised one level)","")&amp;IF('Data · Lists'!M151=1," + offshore floor","")))))</f>
        <v>Auto-High: EU high-risk;</v>
      </c>
      <c r="F151" s="38" t="str">
        <f t="shared" si="13"/>
        <v>EDD, enhanced ongoing monitoring, management approval to onboard or continue.</v>
      </c>
      <c r="G151" s="21"/>
      <c r="H151" s="39"/>
      <c r="I151" s="21" t="str">
        <f>IF(SUM('Data · Lists'!C151:F151)&gt;0,"Blacklist",IF(SUM('Data · Lists'!G151:L151)&gt;0,"High Risk",IF(J151=0,"Manual Review",IF(K151&lt;cov_min,"Manual Review",INDEX(Cfg_Ratings,MIN(3,MAX(IF('Data · Lists'!M151=1,off_floor,1),IF(J151=1,IF(L151&lt;band_L,1,IF(L151&lt;band_M,2,3))+1,IF(L151&lt;band_L,1,IF(L151&lt;band_M,2,3))))))))))</f>
        <v>High Risk</v>
      </c>
      <c r="J151" s="21">
        <f t="shared" si="14"/>
        <v>2</v>
      </c>
      <c r="K151" s="22">
        <f t="shared" si="15"/>
        <v>0.3</v>
      </c>
      <c r="L151" s="23">
        <f t="shared" si="16"/>
        <v>2.3333333333333335</v>
      </c>
      <c r="M151" s="21" t="str">
        <f>IF('Data · Indices'!C151="","",IF('Data · Indices'!C151="Low",1,IF('Data · Indices'!C151="Medium",2,IF('Data · Indices'!C151="High",3,NA()))))</f>
        <v/>
      </c>
      <c r="N151" s="21" t="str">
        <f>IF('Data · Indices'!D151="","",IF('Data · Indices'!D151="Low",1,IF('Data · Indices'!D151="Medium",2,IF('Data · Indices'!D151="High",3,NA()))))</f>
        <v/>
      </c>
      <c r="O151" s="21" t="str">
        <f>IF('Data · Indices'!E151="","",IF('Data · Indices'!E151="Low",1,IF('Data · Indices'!E151="Medium",2,IF('Data · Indices'!E151="High",3,NA()))))</f>
        <v/>
      </c>
      <c r="P151" s="21" t="str">
        <f>IF('Data · Indices'!F151="","",IF('Data · Indices'!F151="Low",1,IF('Data · Indices'!F151="Medium",2,IF('Data · Indices'!F151="High",3,NA()))))</f>
        <v/>
      </c>
      <c r="Q151" s="21" t="str">
        <f>IF('Data · Indices'!G151="","",IF('Data · Indices'!G151="Low",1,IF('Data · Indices'!G151="Medium",2,IF('Data · Indices'!G151="High",3,NA()))))</f>
        <v/>
      </c>
      <c r="R151" s="21">
        <f t="shared" si="17"/>
        <v>30</v>
      </c>
      <c r="S151" s="19" t="s">
        <v>663</v>
      </c>
      <c r="T151" s="38"/>
      <c r="U151" s="39"/>
    </row>
    <row r="152" spans="1:21" x14ac:dyDescent="0.2">
      <c r="A152" s="15" t="s">
        <v>664</v>
      </c>
      <c r="B152" s="15" t="s">
        <v>665</v>
      </c>
      <c r="C152" s="35" t="s">
        <v>666</v>
      </c>
      <c r="D152" s="16" t="str">
        <f t="shared" si="12"/>
        <v>Medium Risk</v>
      </c>
      <c r="E152" s="30" t="str">
        <f>IF(SUM('Data · Lists'!C152:F152)&gt;0,"Blacklist: "&amp;TRIM(IF('Data · Lists'!C152=1,"FATF blacklist; ","")&amp;IF('Data · Lists'!D152=1,"UN sanctions; ","")&amp;IF('Data · Lists'!E152=1,"home-jurisdiction sanctions; ","")&amp;IF('Data · Lists'!F152=1,"internal blacklist","")),IF(SUM('Data · Lists'!G152:L152)&gt;0,"Auto-High: "&amp;TRIM(IF('Data · Lists'!G152=1,"FATF greylist; ","")&amp;IF('Data · Lists'!H152=1,"EU high-risk; ","")&amp;IF('Data · Lists'!I152=1,"EU sanctions; ","")&amp;IF('Data · Lists'!J152=1,"UK sanctions; ","")&amp;IF('Data · Lists'!K152=1,"OFAC; ","")&amp;IF('Data · Lists'!L152=1,"Canada sanctions","")),IF(J152=0,"No index data: Manual Review",IF(K152&lt;cov_min,"Coverage below minimum: Manual Review","Index-based"&amp;IF(J152=1," (single indicator, raised one level)","")&amp;IF('Data · Lists'!M152=1," + offshore floor","")))))</f>
        <v>Index-based</v>
      </c>
      <c r="F152" s="30" t="str">
        <f t="shared" si="13"/>
        <v>Standard CDD with awareness of contextual factors.</v>
      </c>
      <c r="G152" s="11"/>
      <c r="H152" s="36"/>
      <c r="I152" s="11" t="str">
        <f>IF(SUM('Data · Lists'!C152:F152)&gt;0,"Blacklist",IF(SUM('Data · Lists'!G152:L152)&gt;0,"High Risk",IF(J152=0,"Manual Review",IF(K152&lt;cov_min,"Manual Review",INDEX(Cfg_Ratings,MIN(3,MAX(IF('Data · Lists'!M152=1,off_floor,1),IF(J152=1,IF(L152&lt;band_L,1,IF(L152&lt;band_M,2,3))+1,IF(L152&lt;band_L,1,IF(L152&lt;band_M,2,3))))))))))</f>
        <v>Medium Risk</v>
      </c>
      <c r="J152" s="11">
        <f t="shared" si="14"/>
        <v>4</v>
      </c>
      <c r="K152" s="17">
        <f t="shared" si="15"/>
        <v>0.8</v>
      </c>
      <c r="L152" s="18">
        <f t="shared" si="16"/>
        <v>2.0</v>
      </c>
      <c r="M152" s="11" t="str">
        <f>IF('Data · Indices'!C152="","",IF('Data · Indices'!C152="Low",1,IF('Data · Indices'!C152="Medium",2,IF('Data · Indices'!C152="High",3,NA()))))</f>
        <v/>
      </c>
      <c r="N152" s="11" t="str">
        <f>IF('Data · Indices'!D152="","",IF('Data · Indices'!D152="Low",1,IF('Data · Indices'!D152="Medium",2,IF('Data · Indices'!D152="High",3,NA()))))</f>
        <v/>
      </c>
      <c r="O152" s="11" t="str">
        <f>IF('Data · Indices'!E152="","",IF('Data · Indices'!E152="Low",1,IF('Data · Indices'!E152="Medium",2,IF('Data · Indices'!E152="High",3,NA()))))</f>
        <v/>
      </c>
      <c r="P152" s="11" t="str">
        <f>IF('Data · Indices'!F152="","",IF('Data · Indices'!F152="Low",1,IF('Data · Indices'!F152="Medium",2,IF('Data · Indices'!F152="High",3,NA()))))</f>
        <v/>
      </c>
      <c r="Q152" s="11" t="str">
        <f>IF('Data · Indices'!G152="","",IF('Data · Indices'!G152="Low",1,IF('Data · Indices'!G152="Medium",2,IF('Data · Indices'!G152="High",3,NA()))))</f>
        <v/>
      </c>
      <c r="R152" s="11">
        <f t="shared" si="17"/>
        <v>80</v>
      </c>
      <c r="S152" s="15" t="s">
        <v>667</v>
      </c>
      <c r="T152" s="30"/>
      <c r="U152" s="36"/>
    </row>
    <row r="153" spans="1:21" x14ac:dyDescent="0.2">
      <c r="A153" s="19" t="s">
        <v>668</v>
      </c>
      <c r="B153" s="19" t="s">
        <v>669</v>
      </c>
      <c r="C153" s="37" t="s">
        <v>670</v>
      </c>
      <c r="D153" s="20" t="str">
        <f t="shared" si="12"/>
        <v>Low Risk</v>
      </c>
      <c r="E153" s="38" t="str">
        <f>IF(SUM('Data · Lists'!C153:F153)&gt;0,"Blacklist: "&amp;TRIM(IF('Data · Lists'!C153=1,"FATF blacklist; ","")&amp;IF('Data · Lists'!D153=1,"UN sanctions; ","")&amp;IF('Data · Lists'!E153=1,"home-jurisdiction sanctions; ","")&amp;IF('Data · Lists'!F153=1,"internal blacklist","")),IF(SUM('Data · Lists'!G153:L153)&gt;0,"Auto-High: "&amp;TRIM(IF('Data · Lists'!G153=1,"FATF greylist; ","")&amp;IF('Data · Lists'!H153=1,"EU high-risk; ","")&amp;IF('Data · Lists'!I153=1,"EU sanctions; ","")&amp;IF('Data · Lists'!J153=1,"UK sanctions; ","")&amp;IF('Data · Lists'!K153=1,"OFAC; ","")&amp;IF('Data · Lists'!L153=1,"Canada sanctions","")),IF(J153=0,"No index data: Manual Review",IF(K153&lt;cov_min,"Coverage below minimum: Manual Review","Index-based"&amp;IF(J153=1," (single indicator, raised one level)","")&amp;IF('Data · Lists'!M153=1," + offshore floor","")))))</f>
        <v>Index-based</v>
      </c>
      <c r="F153" s="38" t="str">
        <f t="shared" si="13"/>
        <v>Simplified measures where permitted, subject to Compliance confirmation.</v>
      </c>
      <c r="G153" s="21"/>
      <c r="H153" s="39"/>
      <c r="I153" s="21" t="str">
        <f>IF(SUM('Data · Lists'!C153:F153)&gt;0,"Blacklist",IF(SUM('Data · Lists'!G153:L153)&gt;0,"High Risk",IF(J153=0,"Manual Review",IF(K153&lt;cov_min,"Manual Review",INDEX(Cfg_Ratings,MIN(3,MAX(IF('Data · Lists'!M153=1,off_floor,1),IF(J153=1,IF(L153&lt;band_L,1,IF(L153&lt;band_M,2,3))+1,IF(L153&lt;band_L,1,IF(L153&lt;band_M,2,3))))))))))</f>
        <v>Low Risk</v>
      </c>
      <c r="J153" s="21">
        <f t="shared" si="14"/>
        <v>5</v>
      </c>
      <c r="K153" s="22">
        <f t="shared" si="15"/>
        <v>1.0</v>
      </c>
      <c r="L153" s="23">
        <f t="shared" si="16"/>
        <v>1.65</v>
      </c>
      <c r="M153" s="21" t="str">
        <f>IF('Data · Indices'!C153="","",IF('Data · Indices'!C153="Low",1,IF('Data · Indices'!C153="Medium",2,IF('Data · Indices'!C153="High",3,NA()))))</f>
        <v/>
      </c>
      <c r="N153" s="21" t="str">
        <f>IF('Data · Indices'!D153="","",IF('Data · Indices'!D153="Low",1,IF('Data · Indices'!D153="Medium",2,IF('Data · Indices'!D153="High",3,NA()))))</f>
        <v/>
      </c>
      <c r="O153" s="21" t="str">
        <f>IF('Data · Indices'!E153="","",IF('Data · Indices'!E153="Low",1,IF('Data · Indices'!E153="Medium",2,IF('Data · Indices'!E153="High",3,NA()))))</f>
        <v/>
      </c>
      <c r="P153" s="21" t="str">
        <f>IF('Data · Indices'!F153="","",IF('Data · Indices'!F153="Low",1,IF('Data · Indices'!F153="Medium",2,IF('Data · Indices'!F153="High",3,NA()))))</f>
        <v/>
      </c>
      <c r="Q153" s="21" t="str">
        <f>IF('Data · Indices'!G153="","",IF('Data · Indices'!G153="Low",1,IF('Data · Indices'!G153="Medium",2,IF('Data · Indices'!G153="High",3,NA()))))</f>
        <v/>
      </c>
      <c r="R153" s="21">
        <f t="shared" si="17"/>
        <v>100</v>
      </c>
      <c r="S153" s="19" t="s">
        <v>671</v>
      </c>
      <c r="T153" s="38"/>
      <c r="U153" s="39"/>
    </row>
    <row r="154" spans="1:21" x14ac:dyDescent="0.2">
      <c r="A154" s="15" t="s">
        <v>672</v>
      </c>
      <c r="B154" s="15" t="s">
        <v>673</v>
      </c>
      <c r="C154" s="35" t="s">
        <v>674</v>
      </c>
      <c r="D154" s="16" t="str">
        <f t="shared" si="12"/>
        <v>Medium Risk</v>
      </c>
      <c r="E154" s="30" t="str">
        <f>IF(SUM('Data · Lists'!C154:F154)&gt;0,"Blacklist: "&amp;TRIM(IF('Data · Lists'!C154=1,"FATF blacklist; ","")&amp;IF('Data · Lists'!D154=1,"UN sanctions; ","")&amp;IF('Data · Lists'!E154=1,"home-jurisdiction sanctions; ","")&amp;IF('Data · Lists'!F154=1,"internal blacklist","")),IF(SUM('Data · Lists'!G154:L154)&gt;0,"Auto-High: "&amp;TRIM(IF('Data · Lists'!G154=1,"FATF greylist; ","")&amp;IF('Data · Lists'!H154=1,"EU high-risk; ","")&amp;IF('Data · Lists'!I154=1,"EU sanctions; ","")&amp;IF('Data · Lists'!J154=1,"UK sanctions; ","")&amp;IF('Data · Lists'!K154=1,"OFAC; ","")&amp;IF('Data · Lists'!L154=1,"Canada sanctions","")),IF(J154=0,"No index data: Manual Review",IF(K154&lt;cov_min,"Coverage below minimum: Manual Review","Index-based"&amp;IF(J154=1," (single indicator, raised one level)","")&amp;IF('Data · Lists'!M154=1," + offshore floor","")))))</f>
        <v>Coverage below minimum: Manual Review</v>
      </c>
      <c r="F154" s="30" t="str">
        <f t="shared" si="13"/>
        <v>Standard CDD with awareness of contextual factors.</v>
      </c>
      <c r="G154" s="11" t="inlineStr">
        <is>
          <t xml:space="preserve">Medium Risk</t>
        </is>
      </c>
      <c r="H154" s="36" t="inlineStr">
        <is>
          <t xml:space="preserve">Northhold default rule R4: CFATF 4th-round MER (adopted Dec 2024): 2 SE, 7 ME, 2 LE; not listed; Eurostat OFC -&gt; Medium.</t>
        </is>
      </c>
      <c r="I154" s="11" t="str">
        <f>IF(SUM('Data · Lists'!C154:F154)&gt;0,"Blacklist",IF(SUM('Data · Lists'!G154:L154)&gt;0,"High Risk",IF(J154=0,"Manual Review",IF(K154&lt;cov_min,"Manual Review",INDEX(Cfg_Ratings,MIN(3,MAX(IF('Data · Lists'!M154=1,off_floor,1),IF(J154=1,IF(L154&lt;band_L,1,IF(L154&lt;band_M,2,3))+1,IF(L154&lt;band_L,1,IF(L154&lt;band_M,2,3))))))))))</f>
        <v>Manual Review</v>
      </c>
      <c r="J154" s="11">
        <f t="shared" si="14"/>
        <v>1</v>
      </c>
      <c r="K154" s="17">
        <f t="shared" si="15"/>
        <v>0.2</v>
      </c>
      <c r="L154" s="18">
        <f t="shared" si="16"/>
        <v>3.0</v>
      </c>
      <c r="M154" s="11" t="str">
        <f>IF('Data · Indices'!C154="","",IF('Data · Indices'!C154="Low",1,IF('Data · Indices'!C154="Medium",2,IF('Data · Indices'!C154="High",3,NA()))))</f>
        <v/>
      </c>
      <c r="N154" s="11" t="str">
        <f>IF('Data · Indices'!D154="","",IF('Data · Indices'!D154="Low",1,IF('Data · Indices'!D154="Medium",2,IF('Data · Indices'!D154="High",3,NA()))))</f>
        <v/>
      </c>
      <c r="O154" s="11" t="str">
        <f>IF('Data · Indices'!E154="","",IF('Data · Indices'!E154="Low",1,IF('Data · Indices'!E154="Medium",2,IF('Data · Indices'!E154="High",3,NA()))))</f>
        <v/>
      </c>
      <c r="P154" s="11" t="str">
        <f>IF('Data · Indices'!F154="","",IF('Data · Indices'!F154="Low",1,IF('Data · Indices'!F154="Medium",2,IF('Data · Indices'!F154="High",3,NA()))))</f>
        <v/>
      </c>
      <c r="Q154" s="11" t="str">
        <f>IF('Data · Indices'!G154="","",IF('Data · Indices'!G154="Low",1,IF('Data · Indices'!G154="Medium",2,IF('Data · Indices'!G154="High",3,NA()))))</f>
        <v/>
      </c>
      <c r="R154" s="11">
        <f t="shared" si="17"/>
        <v>20</v>
      </c>
      <c r="S154" s="15" t="s">
        <v>675</v>
      </c>
      <c r="T154" s="30"/>
      <c r="U154" s="36"/>
    </row>
    <row r="155" spans="1:21" x14ac:dyDescent="0.2">
      <c r="A155" s="19" t="s">
        <v>676</v>
      </c>
      <c r="B155" s="19" t="s">
        <v>677</v>
      </c>
      <c r="C155" s="37" t="s">
        <v>678</v>
      </c>
      <c r="D155" s="20" t="str">
        <f t="shared" si="12"/>
        <v>Medium Risk</v>
      </c>
      <c r="E155" s="38" t="str">
        <f>IF(SUM('Data · Lists'!C155:F155)&gt;0,"Blacklist: "&amp;TRIM(IF('Data · Lists'!C155=1,"FATF blacklist; ","")&amp;IF('Data · Lists'!D155=1,"UN sanctions; ","")&amp;IF('Data · Lists'!E155=1,"home-jurisdiction sanctions; ","")&amp;IF('Data · Lists'!F155=1,"internal blacklist","")),IF(SUM('Data · Lists'!G155:L155)&gt;0,"Auto-High: "&amp;TRIM(IF('Data · Lists'!G155=1,"FATF greylist; ","")&amp;IF('Data · Lists'!H155=1,"EU high-risk; ","")&amp;IF('Data · Lists'!I155=1,"EU sanctions; ","")&amp;IF('Data · Lists'!J155=1,"UK sanctions; ","")&amp;IF('Data · Lists'!K155=1,"OFAC; ","")&amp;IF('Data · Lists'!L155=1,"Canada sanctions","")),IF(J155=0,"No index data: Manual Review",IF(K155&lt;cov_min,"Coverage below minimum: Manual Review","Index-based"&amp;IF(J155=1," (single indicator, raised one level)","")&amp;IF('Data · Lists'!M155=1," + offshore floor","")))))</f>
        <v>Index-based</v>
      </c>
      <c r="F155" s="38" t="str">
        <f t="shared" si="13"/>
        <v>Standard CDD with awareness of contextual factors.</v>
      </c>
      <c r="G155" s="21"/>
      <c r="H155" s="39"/>
      <c r="I155" s="21" t="str">
        <f>IF(SUM('Data · Lists'!C155:F155)&gt;0,"Blacklist",IF(SUM('Data · Lists'!G155:L155)&gt;0,"High Risk",IF(J155=0,"Manual Review",IF(K155&lt;cov_min,"Manual Review",INDEX(Cfg_Ratings,MIN(3,MAX(IF('Data · Lists'!M155=1,off_floor,1),IF(J155=1,IF(L155&lt;band_L,1,IF(L155&lt;band_M,2,3))+1,IF(L155&lt;band_L,1,IF(L155&lt;band_M,2,3))))))))))</f>
        <v>Medium Risk</v>
      </c>
      <c r="J155" s="21">
        <f t="shared" si="14"/>
        <v>5</v>
      </c>
      <c r="K155" s="22">
        <f t="shared" si="15"/>
        <v>1.0</v>
      </c>
      <c r="L155" s="23">
        <f t="shared" si="16"/>
        <v>2.1</v>
      </c>
      <c r="M155" s="21" t="str">
        <f>IF('Data · Indices'!C155="","",IF('Data · Indices'!C155="Low",1,IF('Data · Indices'!C155="Medium",2,IF('Data · Indices'!C155="High",3,NA()))))</f>
        <v/>
      </c>
      <c r="N155" s="21" t="str">
        <f>IF('Data · Indices'!D155="","",IF('Data · Indices'!D155="Low",1,IF('Data · Indices'!D155="Medium",2,IF('Data · Indices'!D155="High",3,NA()))))</f>
        <v/>
      </c>
      <c r="O155" s="21" t="str">
        <f>IF('Data · Indices'!E155="","",IF('Data · Indices'!E155="Low",1,IF('Data · Indices'!E155="Medium",2,IF('Data · Indices'!E155="High",3,NA()))))</f>
        <v/>
      </c>
      <c r="P155" s="21" t="str">
        <f>IF('Data · Indices'!F155="","",IF('Data · Indices'!F155="Low",1,IF('Data · Indices'!F155="Medium",2,IF('Data · Indices'!F155="High",3,NA()))))</f>
        <v/>
      </c>
      <c r="Q155" s="21" t="str">
        <f>IF('Data · Indices'!G155="","",IF('Data · Indices'!G155="Low",1,IF('Data · Indices'!G155="Medium",2,IF('Data · Indices'!G155="High",3,NA()))))</f>
        <v/>
      </c>
      <c r="R155" s="21">
        <f t="shared" si="17"/>
        <v>100</v>
      </c>
      <c r="S155" s="19" t="s">
        <v>679</v>
      </c>
      <c r="T155" s="38"/>
      <c r="U155" s="39"/>
    </row>
    <row r="156" spans="1:21" x14ac:dyDescent="0.2">
      <c r="A156" s="15" t="s">
        <v>680</v>
      </c>
      <c r="B156" s="15" t="s">
        <v>681</v>
      </c>
      <c r="C156" s="35" t="s">
        <v>682</v>
      </c>
      <c r="D156" s="16" t="str">
        <f t="shared" si="12"/>
        <v>High Risk</v>
      </c>
      <c r="E156" s="30" t="str">
        <f>IF(SUM('Data · Lists'!C156:F156)&gt;0,"Blacklist: "&amp;TRIM(IF('Data · Lists'!C156=1,"FATF blacklist; ","")&amp;IF('Data · Lists'!D156=1,"UN sanctions; ","")&amp;IF('Data · Lists'!E156=1,"home-jurisdiction sanctions; ","")&amp;IF('Data · Lists'!F156=1,"internal blacklist","")),IF(SUM('Data · Lists'!G156:L156)&gt;0,"Auto-High: "&amp;TRIM(IF('Data · Lists'!G156=1,"FATF greylist; ","")&amp;IF('Data · Lists'!H156=1,"EU high-risk; ","")&amp;IF('Data · Lists'!I156=1,"EU sanctions; ","")&amp;IF('Data · Lists'!J156=1,"UK sanctions; ","")&amp;IF('Data · Lists'!K156=1,"OFAC; ","")&amp;IF('Data · Lists'!L156=1,"Canada sanctions","")),IF(J156=0,"No index data: Manual Review",IF(K156&lt;cov_min,"Coverage below minimum: Manual Review","Index-based"&amp;IF(J156=1," (single indicator, raised one level)","")&amp;IF('Data · Lists'!M156=1," + offshore floor","")))))</f>
        <v>Index-based</v>
      </c>
      <c r="F156" s="30" t="str">
        <f t="shared" si="13"/>
        <v>EDD, enhanced ongoing monitoring, management approval to onboard or continue.</v>
      </c>
      <c r="G156" s="11"/>
      <c r="H156" s="36"/>
      <c r="I156" s="11" t="str">
        <f>IF(SUM('Data · Lists'!C156:F156)&gt;0,"Blacklist",IF(SUM('Data · Lists'!G156:L156)&gt;0,"High Risk",IF(J156=0,"Manual Review",IF(K156&lt;cov_min,"Manual Review",INDEX(Cfg_Ratings,MIN(3,MAX(IF('Data · Lists'!M156=1,off_floor,1),IF(J156=1,IF(L156&lt;band_L,1,IF(L156&lt;band_M,2,3))+1,IF(L156&lt;band_L,1,IF(L156&lt;band_M,2,3))))))))))</f>
        <v>High Risk</v>
      </c>
      <c r="J156" s="11">
        <f t="shared" si="14"/>
        <v>4</v>
      </c>
      <c r="K156" s="17">
        <f t="shared" si="15"/>
        <v>0.8</v>
      </c>
      <c r="L156" s="18">
        <f t="shared" si="16"/>
        <v>3.0</v>
      </c>
      <c r="M156" s="11" t="str">
        <f>IF('Data · Indices'!C156="","",IF('Data · Indices'!C156="Low",1,IF('Data · Indices'!C156="Medium",2,IF('Data · Indices'!C156="High",3,NA()))))</f>
        <v/>
      </c>
      <c r="N156" s="11" t="str">
        <f>IF('Data · Indices'!D156="","",IF('Data · Indices'!D156="Low",1,IF('Data · Indices'!D156="Medium",2,IF('Data · Indices'!D156="High",3,NA()))))</f>
        <v/>
      </c>
      <c r="O156" s="11" t="str">
        <f>IF('Data · Indices'!E156="","",IF('Data · Indices'!E156="Low",1,IF('Data · Indices'!E156="Medium",2,IF('Data · Indices'!E156="High",3,NA()))))</f>
        <v/>
      </c>
      <c r="P156" s="11" t="str">
        <f>IF('Data · Indices'!F156="","",IF('Data · Indices'!F156="Low",1,IF('Data · Indices'!F156="Medium",2,IF('Data · Indices'!F156="High",3,NA()))))</f>
        <v/>
      </c>
      <c r="Q156" s="11" t="str">
        <f>IF('Data · Indices'!G156="","",IF('Data · Indices'!G156="Low",1,IF('Data · Indices'!G156="Medium",2,IF('Data · Indices'!G156="High",3,NA()))))</f>
        <v/>
      </c>
      <c r="R156" s="11">
        <f t="shared" si="17"/>
        <v>80</v>
      </c>
      <c r="S156" s="15" t="s">
        <v>683</v>
      </c>
      <c r="T156" s="30"/>
      <c r="U156" s="36"/>
    </row>
    <row r="157" spans="1:21" x14ac:dyDescent="0.2">
      <c r="A157" s="19" t="s">
        <v>684</v>
      </c>
      <c r="B157" s="19" t="s">
        <v>685</v>
      </c>
      <c r="C157" s="37" t="s">
        <v>686</v>
      </c>
      <c r="D157" s="20" t="str">
        <f t="shared" si="12"/>
        <v>Blacklist</v>
      </c>
      <c r="E157" s="38" t="str">
        <f>IF(SUM('Data · Lists'!C157:F157)&gt;0,"Blacklist: "&amp;TRIM(IF('Data · Lists'!C157=1,"FATF blacklist; ","")&amp;IF('Data · Lists'!D157=1,"UN sanctions; ","")&amp;IF('Data · Lists'!E157=1,"home-jurisdiction sanctions; ","")&amp;IF('Data · Lists'!F157=1,"internal blacklist","")),IF(SUM('Data · Lists'!G157:L157)&gt;0,"Auto-High: "&amp;TRIM(IF('Data · Lists'!G157=1,"FATF greylist; ","")&amp;IF('Data · Lists'!H157=1,"EU high-risk; ","")&amp;IF('Data · Lists'!I157=1,"EU sanctions; ","")&amp;IF('Data · Lists'!J157=1,"UK sanctions; ","")&amp;IF('Data · Lists'!K157=1,"OFAC; ","")&amp;IF('Data · Lists'!L157=1,"Canada sanctions","")),IF(J157=0,"No index data: Manual Review",IF(K157&lt;cov_min,"Coverage below minimum: Manual Review","Index-based"&amp;IF(J157=1," (single indicator, raised one level)","")&amp;IF('Data · Lists'!M157=1," + offshore floor","")))))</f>
        <v>Blacklist: FATF blacklist;</v>
      </c>
      <c r="F157" s="38" t="str">
        <f t="shared" si="13"/>
        <v>Prohibited. No onboarding or activity except where required by law and with prior written Board approval on Compliance recommendation.</v>
      </c>
      <c r="G157" s="21"/>
      <c r="H157" s="39"/>
      <c r="I157" s="21" t="str">
        <f>IF(SUM('Data · Lists'!C157:F157)&gt;0,"Blacklist",IF(SUM('Data · Lists'!G157:L157)&gt;0,"High Risk",IF(J157=0,"Manual Review",IF(K157&lt;cov_min,"Manual Review",INDEX(Cfg_Ratings,MIN(3,MAX(IF('Data · Lists'!M157=1,off_floor,1),IF(J157=1,IF(L157&lt;band_L,1,IF(L157&lt;band_M,2,3))+1,IF(L157&lt;band_L,1,IF(L157&lt;band_M,2,3))))))))))</f>
        <v>Blacklist</v>
      </c>
      <c r="J157" s="21">
        <f t="shared" si="14"/>
        <v>4</v>
      </c>
      <c r="K157" s="22">
        <f t="shared" si="15"/>
        <v>0.8</v>
      </c>
      <c r="L157" s="23">
        <f t="shared" si="16"/>
        <v>3.0</v>
      </c>
      <c r="M157" s="21" t="str">
        <f>IF('Data · Indices'!C157="","",IF('Data · Indices'!C157="Low",1,IF('Data · Indices'!C157="Medium",2,IF('Data · Indices'!C157="High",3,NA()))))</f>
        <v/>
      </c>
      <c r="N157" s="21" t="str">
        <f>IF('Data · Indices'!D157="","",IF('Data · Indices'!D157="Low",1,IF('Data · Indices'!D157="Medium",2,IF('Data · Indices'!D157="High",3,NA()))))</f>
        <v/>
      </c>
      <c r="O157" s="21" t="str">
        <f>IF('Data · Indices'!E157="","",IF('Data · Indices'!E157="Low",1,IF('Data · Indices'!E157="Medium",2,IF('Data · Indices'!E157="High",3,NA()))))</f>
        <v/>
      </c>
      <c r="P157" s="21" t="str">
        <f>IF('Data · Indices'!F157="","",IF('Data · Indices'!F157="Low",1,IF('Data · Indices'!F157="Medium",2,IF('Data · Indices'!F157="High",3,NA()))))</f>
        <v/>
      </c>
      <c r="Q157" s="21" t="str">
        <f>IF('Data · Indices'!G157="","",IF('Data · Indices'!G157="Low",1,IF('Data · Indices'!G157="Medium",2,IF('Data · Indices'!G157="High",3,NA()))))</f>
        <v/>
      </c>
      <c r="R157" s="21">
        <f t="shared" si="17"/>
        <v>80</v>
      </c>
      <c r="S157" s="19" t="s">
        <v>687</v>
      </c>
      <c r="T157" s="38"/>
      <c r="U157" s="39"/>
    </row>
    <row r="158" spans="1:21" x14ac:dyDescent="0.2">
      <c r="A158" s="15" t="s">
        <v>688</v>
      </c>
      <c r="B158" s="15" t="s">
        <v>689</v>
      </c>
      <c r="C158" s="35" t="s">
        <v>690</v>
      </c>
      <c r="D158" s="16" t="str">
        <f t="shared" si="12"/>
        <v>Medium Risk</v>
      </c>
      <c r="E158" s="30" t="str">
        <f>IF(SUM('Data · Lists'!C158:F158)&gt;0,"Blacklist: "&amp;TRIM(IF('Data · Lists'!C158=1,"FATF blacklist; ","")&amp;IF('Data · Lists'!D158=1,"UN sanctions; ","")&amp;IF('Data · Lists'!E158=1,"home-jurisdiction sanctions; ","")&amp;IF('Data · Lists'!F158=1,"internal blacklist","")),IF(SUM('Data · Lists'!G158:L158)&gt;0,"Auto-High: "&amp;TRIM(IF('Data · Lists'!G158=1,"FATF greylist; ","")&amp;IF('Data · Lists'!H158=1,"EU high-risk; ","")&amp;IF('Data · Lists'!I158=1,"EU sanctions; ","")&amp;IF('Data · Lists'!J158=1,"UK sanctions; ","")&amp;IF('Data · Lists'!K158=1,"OFAC; ","")&amp;IF('Data · Lists'!L158=1,"Canada sanctions","")),IF(J158=0,"No index data: Manual Review",IF(K158&lt;cov_min,"Coverage below minimum: Manual Review","Index-based"&amp;IF(J158=1," (single indicator, raised one level)","")&amp;IF('Data · Lists'!M158=1," + offshore floor","")))))</f>
        <v>No index data: Manual Review</v>
      </c>
      <c r="F158" s="30" t="str">
        <f t="shared" si="13"/>
        <v>Standard CDD with awareness of contextual factors.</v>
      </c>
      <c r="G158" s="11" t="inlineStr">
        <is>
          <t xml:space="preserve">Medium Risk</t>
        </is>
      </c>
      <c r="H158" s="36" t="inlineStr">
        <is>
          <t xml:space="preserve">Northhold default rule R6: self-proclaimed entity dissolved 1 Jan 2024; territory under Azerbaijani control -&gt; rate as Azerbaijan. Parent AZE = Medium Risk.</t>
        </is>
      </c>
      <c r="I158" s="11" t="str">
        <f>IF(SUM('Data · Lists'!C158:F158)&gt;0,"Blacklist",IF(SUM('Data · Lists'!G158:L158)&gt;0,"High Risk",IF(J158=0,"Manual Review",IF(K158&lt;cov_min,"Manual Review",INDEX(Cfg_Ratings,MIN(3,MAX(IF('Data · Lists'!M158=1,off_floor,1),IF(J158=1,IF(L158&lt;band_L,1,IF(L158&lt;band_M,2,3))+1,IF(L158&lt;band_L,1,IF(L158&lt;band_M,2,3))))))))))</f>
        <v>Manual Review</v>
      </c>
      <c r="J158" s="11">
        <f t="shared" si="14"/>
        <v>0</v>
      </c>
      <c r="K158" s="17">
        <f t="shared" si="15"/>
        <v>0.0</v>
      </c>
      <c r="L158" s="18" t="str">
        <f t="shared" si="16"/>
        <v/>
      </c>
      <c r="M158" s="11" t="str">
        <f>IF('Data · Indices'!C158="","",IF('Data · Indices'!C158="Low",1,IF('Data · Indices'!C158="Medium",2,IF('Data · Indices'!C158="High",3,NA()))))</f>
        <v/>
      </c>
      <c r="N158" s="11" t="str">
        <f>IF('Data · Indices'!D158="","",IF('Data · Indices'!D158="Low",1,IF('Data · Indices'!D158="Medium",2,IF('Data · Indices'!D158="High",3,NA()))))</f>
        <v/>
      </c>
      <c r="O158" s="11" t="str">
        <f>IF('Data · Indices'!E158="","",IF('Data · Indices'!E158="Low",1,IF('Data · Indices'!E158="Medium",2,IF('Data · Indices'!E158="High",3,NA()))))</f>
        <v/>
      </c>
      <c r="P158" s="11" t="str">
        <f>IF('Data · Indices'!F158="","",IF('Data · Indices'!F158="Low",1,IF('Data · Indices'!F158="Medium",2,IF('Data · Indices'!F158="High",3,NA()))))</f>
        <v/>
      </c>
      <c r="Q158" s="11" t="str">
        <f>IF('Data · Indices'!G158="","",IF('Data · Indices'!G158="Low",1,IF('Data · Indices'!G158="Medium",2,IF('Data · Indices'!G158="High",3,NA()))))</f>
        <v/>
      </c>
      <c r="R158" s="11">
        <f t="shared" si="17"/>
        <v>0</v>
      </c>
      <c r="S158" s="15" t="s">
        <v>691</v>
      </c>
      <c r="T158" s="30" t="s">
        <v>84</v>
      </c>
      <c r="U158" s="36"/>
    </row>
    <row r="159" spans="1:21" x14ac:dyDescent="0.2">
      <c r="A159" s="19" t="s">
        <v>692</v>
      </c>
      <c r="B159" s="19" t="s">
        <v>693</v>
      </c>
      <c r="C159" s="37" t="s">
        <v>694</v>
      </c>
      <c r="D159" s="20" t="str">
        <f t="shared" si="12"/>
        <v>High Risk</v>
      </c>
      <c r="E159" s="38" t="str">
        <f>IF(SUM('Data · Lists'!C159:F159)&gt;0,"Blacklist: "&amp;TRIM(IF('Data · Lists'!C159=1,"FATF blacklist; ","")&amp;IF('Data · Lists'!D159=1,"UN sanctions; ","")&amp;IF('Data · Lists'!E159=1,"home-jurisdiction sanctions; ","")&amp;IF('Data · Lists'!F159=1,"internal blacklist","")),IF(SUM('Data · Lists'!G159:L159)&gt;0,"Auto-High: "&amp;TRIM(IF('Data · Lists'!G159=1,"FATF greylist; ","")&amp;IF('Data · Lists'!H159=1,"EU high-risk; ","")&amp;IF('Data · Lists'!I159=1,"EU sanctions; ","")&amp;IF('Data · Lists'!J159=1,"UK sanctions; ","")&amp;IF('Data · Lists'!K159=1,"OFAC; ","")&amp;IF('Data · Lists'!L159=1,"Canada sanctions","")),IF(J159=0,"No index data: Manual Review",IF(K159&lt;cov_min,"Coverage below minimum: Manual Review","Index-based"&amp;IF(J159=1," (single indicator, raised one level)","")&amp;IF('Data · Lists'!M159=1," + offshore floor","")))))</f>
        <v>Auto-High: EU high-risk;</v>
      </c>
      <c r="F159" s="38" t="str">
        <f t="shared" si="13"/>
        <v>EDD, enhanced ongoing monitoring, management approval to onboard or continue.</v>
      </c>
      <c r="G159" s="21"/>
      <c r="H159" s="39"/>
      <c r="I159" s="21" t="str">
        <f>IF(SUM('Data · Lists'!C159:F159)&gt;0,"Blacklist",IF(SUM('Data · Lists'!G159:L159)&gt;0,"High Risk",IF(J159=0,"Manual Review",IF(K159&lt;cov_min,"Manual Review",INDEX(Cfg_Ratings,MIN(3,MAX(IF('Data · Lists'!M159=1,off_floor,1),IF(J159=1,IF(L159&lt;band_L,1,IF(L159&lt;band_M,2,3))+1,IF(L159&lt;band_L,1,IF(L159&lt;band_M,2,3))))))))))</f>
        <v>High Risk</v>
      </c>
      <c r="J159" s="21">
        <f t="shared" si="14"/>
        <v>5</v>
      </c>
      <c r="K159" s="22">
        <f t="shared" si="15"/>
        <v>1.0</v>
      </c>
      <c r="L159" s="23">
        <f t="shared" si="16"/>
        <v>1.75</v>
      </c>
      <c r="M159" s="21" t="str">
        <f>IF('Data · Indices'!C159="","",IF('Data · Indices'!C159="Low",1,IF('Data · Indices'!C159="Medium",2,IF('Data · Indices'!C159="High",3,NA()))))</f>
        <v/>
      </c>
      <c r="N159" s="21" t="str">
        <f>IF('Data · Indices'!D159="","",IF('Data · Indices'!D159="Low",1,IF('Data · Indices'!D159="Medium",2,IF('Data · Indices'!D159="High",3,NA()))))</f>
        <v/>
      </c>
      <c r="O159" s="21" t="str">
        <f>IF('Data · Indices'!E159="","",IF('Data · Indices'!E159="Low",1,IF('Data · Indices'!E159="Medium",2,IF('Data · Indices'!E159="High",3,NA()))))</f>
        <v/>
      </c>
      <c r="P159" s="21" t="str">
        <f>IF('Data · Indices'!F159="","",IF('Data · Indices'!F159="Low",1,IF('Data · Indices'!F159="Medium",2,IF('Data · Indices'!F159="High",3,NA()))))</f>
        <v/>
      </c>
      <c r="Q159" s="21" t="str">
        <f>IF('Data · Indices'!G159="","",IF('Data · Indices'!G159="Low",1,IF('Data · Indices'!G159="Medium",2,IF('Data · Indices'!G159="High",3,NA()))))</f>
        <v/>
      </c>
      <c r="R159" s="21">
        <f t="shared" si="17"/>
        <v>100</v>
      </c>
      <c r="S159" s="19" t="s">
        <v>695</v>
      </c>
      <c r="T159" s="38"/>
      <c r="U159" s="39"/>
    </row>
    <row r="160" spans="1:21" x14ac:dyDescent="0.2">
      <c r="A160" s="15" t="s">
        <v>696</v>
      </c>
      <c r="B160" s="15" t="s">
        <v>697</v>
      </c>
      <c r="C160" s="35" t="s">
        <v>698</v>
      </c>
      <c r="D160" s="16" t="str">
        <f t="shared" si="12"/>
        <v>Medium Risk</v>
      </c>
      <c r="E160" s="30" t="str">
        <f>IF(SUM('Data · Lists'!C160:F160)&gt;0,"Blacklist: "&amp;TRIM(IF('Data · Lists'!C160=1,"FATF blacklist; ","")&amp;IF('Data · Lists'!D160=1,"UN sanctions; ","")&amp;IF('Data · Lists'!E160=1,"home-jurisdiction sanctions; ","")&amp;IF('Data · Lists'!F160=1,"internal blacklist","")),IF(SUM('Data · Lists'!G160:L160)&gt;0,"Auto-High: "&amp;TRIM(IF('Data · Lists'!G160=1,"FATF greylist; ","")&amp;IF('Data · Lists'!H160=1,"EU high-risk; ","")&amp;IF('Data · Lists'!I160=1,"EU sanctions; ","")&amp;IF('Data · Lists'!J160=1,"UK sanctions; ","")&amp;IF('Data · Lists'!K160=1,"OFAC; ","")&amp;IF('Data · Lists'!L160=1,"Canada sanctions","")),IF(J160=0,"No index data: Manual Review",IF(K160&lt;cov_min,"Coverage below minimum: Manual Review","Index-based"&amp;IF(J160=1," (single indicator, raised one level)","")&amp;IF('Data · Lists'!M160=1," + offshore floor","")))))</f>
        <v>Index-based + offshore floor</v>
      </c>
      <c r="F160" s="30" t="str">
        <f t="shared" si="13"/>
        <v>Standard CDD with awareness of contextual factors.</v>
      </c>
      <c r="G160" s="11"/>
      <c r="H160" s="36"/>
      <c r="I160" s="11" t="str">
        <f>IF(SUM('Data · Lists'!C160:F160)&gt;0,"Blacklist",IF(SUM('Data · Lists'!G160:L160)&gt;0,"High Risk",IF(J160=0,"Manual Review",IF(K160&lt;cov_min,"Manual Review",INDEX(Cfg_Ratings,MIN(3,MAX(IF('Data · Lists'!M160=1,off_floor,1),IF(J160=1,IF(L160&lt;band_L,1,IF(L160&lt;band_M,2,3))+1,IF(L160&lt;band_L,1,IF(L160&lt;band_M,2,3))))))))))</f>
        <v>Medium Risk</v>
      </c>
      <c r="J160" s="11">
        <f t="shared" si="14"/>
        <v>3</v>
      </c>
      <c r="K160" s="17">
        <f t="shared" si="15"/>
        <v>0.7</v>
      </c>
      <c r="L160" s="18">
        <f t="shared" si="16"/>
        <v>1.0</v>
      </c>
      <c r="M160" s="11" t="str">
        <f>IF('Data · Indices'!C160="","",IF('Data · Indices'!C160="Low",1,IF('Data · Indices'!C160="Medium",2,IF('Data · Indices'!C160="High",3,NA()))))</f>
        <v/>
      </c>
      <c r="N160" s="11" t="str">
        <f>IF('Data · Indices'!D160="","",IF('Data · Indices'!D160="Low",1,IF('Data · Indices'!D160="Medium",2,IF('Data · Indices'!D160="High",3,NA()))))</f>
        <v/>
      </c>
      <c r="O160" s="11" t="str">
        <f>IF('Data · Indices'!E160="","",IF('Data · Indices'!E160="Low",1,IF('Data · Indices'!E160="Medium",2,IF('Data · Indices'!E160="High",3,NA()))))</f>
        <v/>
      </c>
      <c r="P160" s="11" t="str">
        <f>IF('Data · Indices'!F160="","",IF('Data · Indices'!F160="Low",1,IF('Data · Indices'!F160="Medium",2,IF('Data · Indices'!F160="High",3,NA()))))</f>
        <v/>
      </c>
      <c r="Q160" s="11" t="str">
        <f>IF('Data · Indices'!G160="","",IF('Data · Indices'!G160="Low",1,IF('Data · Indices'!G160="Medium",2,IF('Data · Indices'!G160="High",3,NA()))))</f>
        <v/>
      </c>
      <c r="R160" s="11">
        <f t="shared" si="17"/>
        <v>70</v>
      </c>
      <c r="S160" s="15" t="s">
        <v>699</v>
      </c>
      <c r="T160" s="30"/>
      <c r="U160" s="36"/>
    </row>
    <row r="161" spans="1:21" x14ac:dyDescent="0.2">
      <c r="A161" s="19" t="s">
        <v>700</v>
      </c>
      <c r="B161" s="19" t="s">
        <v>701</v>
      </c>
      <c r="C161" s="37" t="s">
        <v>702</v>
      </c>
      <c r="D161" s="20" t="str">
        <f t="shared" si="12"/>
        <v>High Risk</v>
      </c>
      <c r="E161" s="38" t="str">
        <f>IF(SUM('Data · Lists'!C161:F161)&gt;0,"Blacklist: "&amp;TRIM(IF('Data · Lists'!C161=1,"FATF blacklist; ","")&amp;IF('Data · Lists'!D161=1,"UN sanctions; ","")&amp;IF('Data · Lists'!E161=1,"home-jurisdiction sanctions; ","")&amp;IF('Data · Lists'!F161=1,"internal blacklist","")),IF(SUM('Data · Lists'!G161:L161)&gt;0,"Auto-High: "&amp;TRIM(IF('Data · Lists'!G161=1,"FATF greylist; ","")&amp;IF('Data · Lists'!H161=1,"EU high-risk; ","")&amp;IF('Data · Lists'!I161=1,"EU sanctions; ","")&amp;IF('Data · Lists'!J161=1,"UK sanctions; ","")&amp;IF('Data · Lists'!K161=1,"OFAC; ","")&amp;IF('Data · Lists'!L161=1,"Canada sanctions","")),IF(J161=0,"No index data: Manual Review",IF(K161&lt;cov_min,"Coverage below minimum: Manual Review","Index-based"&amp;IF(J161=1," (single indicator, raised one level)","")&amp;IF('Data · Lists'!M161=1," + offshore floor","")))))</f>
        <v>Auto-High: FATF greylist; EU high-risk;</v>
      </c>
      <c r="F161" s="38" t="str">
        <f t="shared" si="13"/>
        <v>EDD, enhanced ongoing monitoring, management approval to onboard or continue.</v>
      </c>
      <c r="G161" s="21"/>
      <c r="H161" s="39"/>
      <c r="I161" s="21" t="str">
        <f>IF(SUM('Data · Lists'!C161:F161)&gt;0,"Blacklist",IF(SUM('Data · Lists'!G161:L161)&gt;0,"High Risk",IF(J161=0,"Manual Review",IF(K161&lt;cov_min,"Manual Review",INDEX(Cfg_Ratings,MIN(3,MAX(IF('Data · Lists'!M161=1,off_floor,1),IF(J161=1,IF(L161&lt;band_L,1,IF(L161&lt;band_M,2,3))+1,IF(L161&lt;band_L,1,IF(L161&lt;band_M,2,3))))))))))</f>
        <v>High Risk</v>
      </c>
      <c r="J161" s="21">
        <f t="shared" si="14"/>
        <v>4</v>
      </c>
      <c r="K161" s="22">
        <f t="shared" si="15"/>
        <v>0.8</v>
      </c>
      <c r="L161" s="23">
        <f t="shared" si="16"/>
        <v>2.125</v>
      </c>
      <c r="M161" s="21" t="str">
        <f>IF('Data · Indices'!C161="","",IF('Data · Indices'!C161="Low",1,IF('Data · Indices'!C161="Medium",2,IF('Data · Indices'!C161="High",3,NA()))))</f>
        <v/>
      </c>
      <c r="N161" s="21" t="str">
        <f>IF('Data · Indices'!D161="","",IF('Data · Indices'!D161="Low",1,IF('Data · Indices'!D161="Medium",2,IF('Data · Indices'!D161="High",3,NA()))))</f>
        <v/>
      </c>
      <c r="O161" s="21" t="str">
        <f>IF('Data · Indices'!E161="","",IF('Data · Indices'!E161="Low",1,IF('Data · Indices'!E161="Medium",2,IF('Data · Indices'!E161="High",3,NA()))))</f>
        <v/>
      </c>
      <c r="P161" s="21" t="str">
        <f>IF('Data · Indices'!F161="","",IF('Data · Indices'!F161="Low",1,IF('Data · Indices'!F161="Medium",2,IF('Data · Indices'!F161="High",3,NA()))))</f>
        <v/>
      </c>
      <c r="Q161" s="21" t="str">
        <f>IF('Data · Indices'!G161="","",IF('Data · Indices'!G161="Low",1,IF('Data · Indices'!G161="Medium",2,IF('Data · Indices'!G161="High",3,NA()))))</f>
        <v/>
      </c>
      <c r="R161" s="21">
        <f t="shared" si="17"/>
        <v>80</v>
      </c>
      <c r="S161" s="19" t="s">
        <v>703</v>
      </c>
      <c r="T161" s="38"/>
      <c r="U161" s="39"/>
    </row>
    <row r="162" spans="1:21" x14ac:dyDescent="0.2">
      <c r="A162" s="15" t="s">
        <v>704</v>
      </c>
      <c r="B162" s="15" t="s">
        <v>705</v>
      </c>
      <c r="C162" s="35" t="s">
        <v>706</v>
      </c>
      <c r="D162" s="16" t="str">
        <f t="shared" si="12"/>
        <v>Medium Risk</v>
      </c>
      <c r="E162" s="30" t="str">
        <f>IF(SUM('Data · Lists'!C162:F162)&gt;0,"Blacklist: "&amp;TRIM(IF('Data · Lists'!C162=1,"FATF blacklist; ","")&amp;IF('Data · Lists'!D162=1,"UN sanctions; ","")&amp;IF('Data · Lists'!E162=1,"home-jurisdiction sanctions; ","")&amp;IF('Data · Lists'!F162=1,"internal blacklist","")),IF(SUM('Data · Lists'!G162:L162)&gt;0,"Auto-High: "&amp;TRIM(IF('Data · Lists'!G162=1,"FATF greylist; ","")&amp;IF('Data · Lists'!H162=1,"EU high-risk; ","")&amp;IF('Data · Lists'!I162=1,"EU sanctions; ","")&amp;IF('Data · Lists'!J162=1,"UK sanctions; ","")&amp;IF('Data · Lists'!K162=1,"OFAC; ","")&amp;IF('Data · Lists'!L162=1,"Canada sanctions","")),IF(J162=0,"No index data: Manual Review",IF(K162&lt;cov_min,"Coverage below minimum: Manual Review","Index-based"&amp;IF(J162=1," (single indicator, raised one level)","")&amp;IF('Data · Lists'!M162=1," + offshore floor","")))))</f>
        <v>Index-based</v>
      </c>
      <c r="F162" s="30" t="str">
        <f t="shared" si="13"/>
        <v>Standard CDD with awareness of contextual factors.</v>
      </c>
      <c r="G162" s="11"/>
      <c r="H162" s="36"/>
      <c r="I162" s="11" t="str">
        <f>IF(SUM('Data · Lists'!C162:F162)&gt;0,"Blacklist",IF(SUM('Data · Lists'!G162:L162)&gt;0,"High Risk",IF(J162=0,"Manual Review",IF(K162&lt;cov_min,"Manual Review",INDEX(Cfg_Ratings,MIN(3,MAX(IF('Data · Lists'!M162=1,off_floor,1),IF(J162=1,IF(L162&lt;band_L,1,IF(L162&lt;band_M,2,3))+1,IF(L162&lt;band_L,1,IF(L162&lt;band_M,2,3))))))))))</f>
        <v>Medium Risk</v>
      </c>
      <c r="J162" s="11">
        <f t="shared" si="14"/>
        <v>5</v>
      </c>
      <c r="K162" s="17">
        <f t="shared" si="15"/>
        <v>1.0</v>
      </c>
      <c r="L162" s="18">
        <f t="shared" si="16"/>
        <v>1.7</v>
      </c>
      <c r="M162" s="11" t="str">
        <f>IF('Data · Indices'!C162="","",IF('Data · Indices'!C162="Low",1,IF('Data · Indices'!C162="Medium",2,IF('Data · Indices'!C162="High",3,NA()))))</f>
        <v/>
      </c>
      <c r="N162" s="11" t="str">
        <f>IF('Data · Indices'!D162="","",IF('Data · Indices'!D162="Low",1,IF('Data · Indices'!D162="Medium",2,IF('Data · Indices'!D162="High",3,NA()))))</f>
        <v/>
      </c>
      <c r="O162" s="11" t="str">
        <f>IF('Data · Indices'!E162="","",IF('Data · Indices'!E162="Low",1,IF('Data · Indices'!E162="Medium",2,IF('Data · Indices'!E162="High",3,NA()))))</f>
        <v/>
      </c>
      <c r="P162" s="11" t="str">
        <f>IF('Data · Indices'!F162="","",IF('Data · Indices'!F162="Low",1,IF('Data · Indices'!F162="Medium",2,IF('Data · Indices'!F162="High",3,NA()))))</f>
        <v/>
      </c>
      <c r="Q162" s="11" t="str">
        <f>IF('Data · Indices'!G162="","",IF('Data · Indices'!G162="Low",1,IF('Data · Indices'!G162="Medium",2,IF('Data · Indices'!G162="High",3,NA()))))</f>
        <v/>
      </c>
      <c r="R162" s="11">
        <f t="shared" si="17"/>
        <v>100</v>
      </c>
      <c r="S162" s="15" t="s">
        <v>707</v>
      </c>
      <c r="T162" s="30"/>
      <c r="U162" s="36"/>
    </row>
    <row r="163" spans="1:21" x14ac:dyDescent="0.2">
      <c r="A163" s="19" t="s">
        <v>708</v>
      </c>
      <c r="B163" s="19" t="s">
        <v>709</v>
      </c>
      <c r="C163" s="37" t="s">
        <v>710</v>
      </c>
      <c r="D163" s="20" t="str">
        <f t="shared" si="12"/>
        <v>Medium Risk</v>
      </c>
      <c r="E163" s="38" t="str">
        <f>IF(SUM('Data · Lists'!C163:F163)&gt;0,"Blacklist: "&amp;TRIM(IF('Data · Lists'!C163=1,"FATF blacklist; ","")&amp;IF('Data · Lists'!D163=1,"UN sanctions; ","")&amp;IF('Data · Lists'!E163=1,"home-jurisdiction sanctions; ","")&amp;IF('Data · Lists'!F163=1,"internal blacklist","")),IF(SUM('Data · Lists'!G163:L163)&gt;0,"Auto-High: "&amp;TRIM(IF('Data · Lists'!G163=1,"FATF greylist; ","")&amp;IF('Data · Lists'!H163=1,"EU high-risk; ","")&amp;IF('Data · Lists'!I163=1,"EU sanctions; ","")&amp;IF('Data · Lists'!J163=1,"UK sanctions; ","")&amp;IF('Data · Lists'!K163=1,"OFAC; ","")&amp;IF('Data · Lists'!L163=1,"Canada sanctions","")),IF(J163=0,"No index data: Manual Review",IF(K163&lt;cov_min,"Coverage below minimum: Manual Review","Index-based"&amp;IF(J163=1," (single indicator, raised one level)","")&amp;IF('Data · Lists'!M163=1," + offshore floor","")))))</f>
        <v>Coverage below minimum: Manual Review</v>
      </c>
      <c r="F163" s="38" t="str">
        <f t="shared" si="13"/>
        <v>Standard CDD with awareness of contextual factors.</v>
      </c>
      <c r="G163" s="21" t="inlineStr">
        <is>
          <t xml:space="preserve">Medium Risk</t>
        </is>
      </c>
      <c r="H163" s="39" t="inlineStr">
        <is>
          <t xml:space="preserve">Northhold default rule R3: French AML/CFT law applies with adaptations; CFP franc, wide autonomy. Parent FRA = Low Risk.</t>
        </is>
      </c>
      <c r="I163" s="21" t="str">
        <f>IF(SUM('Data · Lists'!C163:F163)&gt;0,"Blacklist",IF(SUM('Data · Lists'!G163:L163)&gt;0,"High Risk",IF(J163=0,"Manual Review",IF(K163&lt;cov_min,"Manual Review",INDEX(Cfg_Ratings,MIN(3,MAX(IF('Data · Lists'!M163=1,off_floor,1),IF(J163=1,IF(L163&lt;band_L,1,IF(L163&lt;band_M,2,3))+1,IF(L163&lt;band_L,1,IF(L163&lt;band_M,2,3))))))))))</f>
        <v>Manual Review</v>
      </c>
      <c r="J163" s="21">
        <f t="shared" si="14"/>
        <v>1</v>
      </c>
      <c r="K163" s="22">
        <f t="shared" si="15"/>
        <v>0.1</v>
      </c>
      <c r="L163" s="23">
        <f t="shared" si="16"/>
        <v>2.0</v>
      </c>
      <c r="M163" s="21" t="str">
        <f>IF('Data · Indices'!C163="","",IF('Data · Indices'!C163="Low",1,IF('Data · Indices'!C163="Medium",2,IF('Data · Indices'!C163="High",3,NA()))))</f>
        <v/>
      </c>
      <c r="N163" s="21" t="str">
        <f>IF('Data · Indices'!D163="","",IF('Data · Indices'!D163="Low",1,IF('Data · Indices'!D163="Medium",2,IF('Data · Indices'!D163="High",3,NA()))))</f>
        <v/>
      </c>
      <c r="O163" s="21" t="str">
        <f>IF('Data · Indices'!E163="","",IF('Data · Indices'!E163="Low",1,IF('Data · Indices'!E163="Medium",2,IF('Data · Indices'!E163="High",3,NA()))))</f>
        <v/>
      </c>
      <c r="P163" s="21" t="str">
        <f>IF('Data · Indices'!F163="","",IF('Data · Indices'!F163="Low",1,IF('Data · Indices'!F163="Medium",2,IF('Data · Indices'!F163="High",3,NA()))))</f>
        <v/>
      </c>
      <c r="Q163" s="21" t="str">
        <f>IF('Data · Indices'!G163="","",IF('Data · Indices'!G163="Low",1,IF('Data · Indices'!G163="Medium",2,IF('Data · Indices'!G163="High",3,NA()))))</f>
        <v/>
      </c>
      <c r="R163" s="21">
        <f t="shared" si="17"/>
        <v>10</v>
      </c>
      <c r="S163" s="19" t="s">
        <v>711</v>
      </c>
      <c r="T163" s="38"/>
      <c r="U163" s="39"/>
    </row>
    <row r="164" spans="1:21" x14ac:dyDescent="0.2">
      <c r="A164" s="15" t="s">
        <v>712</v>
      </c>
      <c r="B164" s="15" t="s">
        <v>713</v>
      </c>
      <c r="C164" s="35" t="s">
        <v>714</v>
      </c>
      <c r="D164" s="16" t="str">
        <f t="shared" si="12"/>
        <v>Low Risk</v>
      </c>
      <c r="E164" s="30" t="str">
        <f>IF(SUM('Data · Lists'!C164:F164)&gt;0,"Blacklist: "&amp;TRIM(IF('Data · Lists'!C164=1,"FATF blacklist; ","")&amp;IF('Data · Lists'!D164=1,"UN sanctions; ","")&amp;IF('Data · Lists'!E164=1,"home-jurisdiction sanctions; ","")&amp;IF('Data · Lists'!F164=1,"internal blacklist","")),IF(SUM('Data · Lists'!G164:L164)&gt;0,"Auto-High: "&amp;TRIM(IF('Data · Lists'!G164=1,"FATF greylist; ","")&amp;IF('Data · Lists'!H164=1,"EU high-risk; ","")&amp;IF('Data · Lists'!I164=1,"EU sanctions; ","")&amp;IF('Data · Lists'!J164=1,"UK sanctions; ","")&amp;IF('Data · Lists'!K164=1,"OFAC; ","")&amp;IF('Data · Lists'!L164=1,"Canada sanctions","")),IF(J164=0,"No index data: Manual Review",IF(K164&lt;cov_min,"Coverage below minimum: Manual Review","Index-based"&amp;IF(J164=1," (single indicator, raised one level)","")&amp;IF('Data · Lists'!M164=1," + offshore floor","")))))</f>
        <v>Index-based</v>
      </c>
      <c r="F164" s="30" t="str">
        <f t="shared" si="13"/>
        <v>Simplified measures where permitted, subject to Compliance confirmation.</v>
      </c>
      <c r="G164" s="11"/>
      <c r="H164" s="36"/>
      <c r="I164" s="11" t="str">
        <f>IF(SUM('Data · Lists'!C164:F164)&gt;0,"Blacklist",IF(SUM('Data · Lists'!G164:L164)&gt;0,"High Risk",IF(J164=0,"Manual Review",IF(K164&lt;cov_min,"Manual Review",INDEX(Cfg_Ratings,MIN(3,MAX(IF('Data · Lists'!M164=1,off_floor,1),IF(J164=1,IF(L164&lt;band_L,1,IF(L164&lt;band_M,2,3))+1,IF(L164&lt;band_L,1,IF(L164&lt;band_M,2,3))))))))))</f>
        <v>Low Risk</v>
      </c>
      <c r="J164" s="11">
        <f t="shared" si="14"/>
        <v>5</v>
      </c>
      <c r="K164" s="17">
        <f t="shared" si="15"/>
        <v>1.0</v>
      </c>
      <c r="L164" s="18">
        <f t="shared" si="16"/>
        <v>1.2</v>
      </c>
      <c r="M164" s="11" t="str">
        <f>IF('Data · Indices'!C164="","",IF('Data · Indices'!C164="Low",1,IF('Data · Indices'!C164="Medium",2,IF('Data · Indices'!C164="High",3,NA()))))</f>
        <v/>
      </c>
      <c r="N164" s="11" t="str">
        <f>IF('Data · Indices'!D164="","",IF('Data · Indices'!D164="Low",1,IF('Data · Indices'!D164="Medium",2,IF('Data · Indices'!D164="High",3,NA()))))</f>
        <v/>
      </c>
      <c r="O164" s="11" t="str">
        <f>IF('Data · Indices'!E164="","",IF('Data · Indices'!E164="Low",1,IF('Data · Indices'!E164="Medium",2,IF('Data · Indices'!E164="High",3,NA()))))</f>
        <v/>
      </c>
      <c r="P164" s="11" t="str">
        <f>IF('Data · Indices'!F164="","",IF('Data · Indices'!F164="Low",1,IF('Data · Indices'!F164="Medium",2,IF('Data · Indices'!F164="High",3,NA()))))</f>
        <v/>
      </c>
      <c r="Q164" s="11" t="str">
        <f>IF('Data · Indices'!G164="","",IF('Data · Indices'!G164="Low",1,IF('Data · Indices'!G164="Medium",2,IF('Data · Indices'!G164="High",3,NA()))))</f>
        <v/>
      </c>
      <c r="R164" s="11">
        <f t="shared" si="17"/>
        <v>100</v>
      </c>
      <c r="S164" s="15" t="s">
        <v>715</v>
      </c>
      <c r="T164" s="30"/>
      <c r="U164" s="36"/>
    </row>
    <row r="165" spans="1:21" x14ac:dyDescent="0.2">
      <c r="A165" s="19" t="s">
        <v>716</v>
      </c>
      <c r="B165" s="19" t="s">
        <v>717</v>
      </c>
      <c r="C165" s="37" t="s">
        <v>718</v>
      </c>
      <c r="D165" s="20" t="str">
        <f t="shared" si="12"/>
        <v>High Risk</v>
      </c>
      <c r="E165" s="38" t="str">
        <f>IF(SUM('Data · Lists'!C165:F165)&gt;0,"Blacklist: "&amp;TRIM(IF('Data · Lists'!C165=1,"FATF blacklist; ","")&amp;IF('Data · Lists'!D165=1,"UN sanctions; ","")&amp;IF('Data · Lists'!E165=1,"home-jurisdiction sanctions; ","")&amp;IF('Data · Lists'!F165=1,"internal blacklist","")),IF(SUM('Data · Lists'!G165:L165)&gt;0,"Auto-High: "&amp;TRIM(IF('Data · Lists'!G165=1,"FATF greylist; ","")&amp;IF('Data · Lists'!H165=1,"EU high-risk; ","")&amp;IF('Data · Lists'!I165=1,"EU sanctions; ","")&amp;IF('Data · Lists'!J165=1,"UK sanctions; ","")&amp;IF('Data · Lists'!K165=1,"OFAC; ","")&amp;IF('Data · Lists'!L165=1,"Canada sanctions","")),IF(J165=0,"No index data: Manual Review",IF(K165&lt;cov_min,"Coverage below minimum: Manual Review","Index-based"&amp;IF(J165=1," (single indicator, raised one level)","")&amp;IF('Data · Lists'!M165=1," + offshore floor","")))))</f>
        <v>Index-based</v>
      </c>
      <c r="F165" s="38" t="str">
        <f t="shared" si="13"/>
        <v>EDD, enhanced ongoing monitoring, management approval to onboard or continue.</v>
      </c>
      <c r="G165" s="21"/>
      <c r="H165" s="39"/>
      <c r="I165" s="21" t="str">
        <f>IF(SUM('Data · Lists'!C165:F165)&gt;0,"Blacklist",IF(SUM('Data · Lists'!G165:L165)&gt;0,"High Risk",IF(J165=0,"Manual Review",IF(K165&lt;cov_min,"Manual Review",INDEX(Cfg_Ratings,MIN(3,MAX(IF('Data · Lists'!M165=1,off_floor,1),IF(J165=1,IF(L165&lt;band_L,1,IF(L165&lt;band_M,2,3))+1,IF(L165&lt;band_L,1,IF(L165&lt;band_M,2,3))))))))))</f>
        <v>High Risk</v>
      </c>
      <c r="J165" s="21">
        <f t="shared" si="14"/>
        <v>4</v>
      </c>
      <c r="K165" s="22">
        <f t="shared" si="15"/>
        <v>0.8</v>
      </c>
      <c r="L165" s="23">
        <f t="shared" si="16"/>
        <v>2.5</v>
      </c>
      <c r="M165" s="21" t="str">
        <f>IF('Data · Indices'!C165="","",IF('Data · Indices'!C165="Low",1,IF('Data · Indices'!C165="Medium",2,IF('Data · Indices'!C165="High",3,NA()))))</f>
        <v/>
      </c>
      <c r="N165" s="21" t="str">
        <f>IF('Data · Indices'!D165="","",IF('Data · Indices'!D165="Low",1,IF('Data · Indices'!D165="Medium",2,IF('Data · Indices'!D165="High",3,NA()))))</f>
        <v/>
      </c>
      <c r="O165" s="21" t="str">
        <f>IF('Data · Indices'!E165="","",IF('Data · Indices'!E165="Low",1,IF('Data · Indices'!E165="Medium",2,IF('Data · Indices'!E165="High",3,NA()))))</f>
        <v/>
      </c>
      <c r="P165" s="21" t="str">
        <f>IF('Data · Indices'!F165="","",IF('Data · Indices'!F165="Low",1,IF('Data · Indices'!F165="Medium",2,IF('Data · Indices'!F165="High",3,NA()))))</f>
        <v/>
      </c>
      <c r="Q165" s="21" t="str">
        <f>IF('Data · Indices'!G165="","",IF('Data · Indices'!G165="Low",1,IF('Data · Indices'!G165="Medium",2,IF('Data · Indices'!G165="High",3,NA()))))</f>
        <v/>
      </c>
      <c r="R165" s="21">
        <f t="shared" si="17"/>
        <v>80</v>
      </c>
      <c r="S165" s="19" t="s">
        <v>719</v>
      </c>
      <c r="T165" s="38"/>
      <c r="U165" s="39"/>
    </row>
    <row r="166" spans="1:21" x14ac:dyDescent="0.2">
      <c r="A166" s="15" t="s">
        <v>720</v>
      </c>
      <c r="B166" s="15" t="s">
        <v>721</v>
      </c>
      <c r="C166" s="35" t="s">
        <v>722</v>
      </c>
      <c r="D166" s="16" t="str">
        <f t="shared" si="12"/>
        <v>High Risk</v>
      </c>
      <c r="E166" s="30" t="str">
        <f>IF(SUM('Data · Lists'!C166:F166)&gt;0,"Blacklist: "&amp;TRIM(IF('Data · Lists'!C166=1,"FATF blacklist; ","")&amp;IF('Data · Lists'!D166=1,"UN sanctions; ","")&amp;IF('Data · Lists'!E166=1,"home-jurisdiction sanctions; ","")&amp;IF('Data · Lists'!F166=1,"internal blacklist","")),IF(SUM('Data · Lists'!G166:L166)&gt;0,"Auto-High: "&amp;TRIM(IF('Data · Lists'!G166=1,"FATF greylist; ","")&amp;IF('Data · Lists'!H166=1,"EU high-risk; ","")&amp;IF('Data · Lists'!I166=1,"EU sanctions; ","")&amp;IF('Data · Lists'!J166=1,"UK sanctions; ","")&amp;IF('Data · Lists'!K166=1,"OFAC; ","")&amp;IF('Data · Lists'!L166=1,"Canada sanctions","")),IF(J166=0,"No index data: Manual Review",IF(K166&lt;cov_min,"Coverage below minimum: Manual Review","Index-based"&amp;IF(J166=1," (single indicator, raised one level)","")&amp;IF('Data · Lists'!M166=1," + offshore floor","")))))</f>
        <v>Index-based</v>
      </c>
      <c r="F166" s="30" t="str">
        <f t="shared" si="13"/>
        <v>EDD, enhanced ongoing monitoring, management approval to onboard or continue.</v>
      </c>
      <c r="G166" s="11"/>
      <c r="H166" s="36"/>
      <c r="I166" s="11" t="str">
        <f>IF(SUM('Data · Lists'!C166:F166)&gt;0,"Blacklist",IF(SUM('Data · Lists'!G166:L166)&gt;0,"High Risk",IF(J166=0,"Manual Review",IF(K166&lt;cov_min,"Manual Review",INDEX(Cfg_Ratings,MIN(3,MAX(IF('Data · Lists'!M166=1,off_floor,1),IF(J166=1,IF(L166&lt;band_L,1,IF(L166&lt;band_M,2,3))+1,IF(L166&lt;band_L,1,IF(L166&lt;band_M,2,3))))))))))</f>
        <v>High Risk</v>
      </c>
      <c r="J166" s="11">
        <f t="shared" si="14"/>
        <v>4</v>
      </c>
      <c r="K166" s="17">
        <f t="shared" si="15"/>
        <v>0.8</v>
      </c>
      <c r="L166" s="18">
        <f t="shared" si="16"/>
        <v>3.0</v>
      </c>
      <c r="M166" s="11" t="str">
        <f>IF('Data · Indices'!C166="","",IF('Data · Indices'!C166="Low",1,IF('Data · Indices'!C166="Medium",2,IF('Data · Indices'!C166="High",3,NA()))))</f>
        <v/>
      </c>
      <c r="N166" s="11" t="str">
        <f>IF('Data · Indices'!D166="","",IF('Data · Indices'!D166="Low",1,IF('Data · Indices'!D166="Medium",2,IF('Data · Indices'!D166="High",3,NA()))))</f>
        <v/>
      </c>
      <c r="O166" s="11" t="str">
        <f>IF('Data · Indices'!E166="","",IF('Data · Indices'!E166="Low",1,IF('Data · Indices'!E166="Medium",2,IF('Data · Indices'!E166="High",3,NA()))))</f>
        <v/>
      </c>
      <c r="P166" s="11" t="str">
        <f>IF('Data · Indices'!F166="","",IF('Data · Indices'!F166="Low",1,IF('Data · Indices'!F166="Medium",2,IF('Data · Indices'!F166="High",3,NA()))))</f>
        <v/>
      </c>
      <c r="Q166" s="11" t="str">
        <f>IF('Data · Indices'!G166="","",IF('Data · Indices'!G166="Low",1,IF('Data · Indices'!G166="Medium",2,IF('Data · Indices'!G166="High",3,NA()))))</f>
        <v/>
      </c>
      <c r="R166" s="11">
        <f t="shared" si="17"/>
        <v>80</v>
      </c>
      <c r="S166" s="15" t="s">
        <v>723</v>
      </c>
      <c r="T166" s="30"/>
      <c r="U166" s="36"/>
    </row>
    <row r="167" spans="1:21" x14ac:dyDescent="0.2">
      <c r="A167" s="19" t="s">
        <v>724</v>
      </c>
      <c r="B167" s="19" t="s">
        <v>725</v>
      </c>
      <c r="C167" s="37" t="s">
        <v>726</v>
      </c>
      <c r="D167" s="20" t="str">
        <f t="shared" si="12"/>
        <v>High Risk</v>
      </c>
      <c r="E167" s="38" t="str">
        <f>IF(SUM('Data · Lists'!C167:F167)&gt;0,"Blacklist: "&amp;TRIM(IF('Data · Lists'!C167=1,"FATF blacklist; ","")&amp;IF('Data · Lists'!D167=1,"UN sanctions; ","")&amp;IF('Data · Lists'!E167=1,"home-jurisdiction sanctions; ","")&amp;IF('Data · Lists'!F167=1,"internal blacklist","")),IF(SUM('Data · Lists'!G167:L167)&gt;0,"Auto-High: "&amp;TRIM(IF('Data · Lists'!G167=1,"FATF greylist; ","")&amp;IF('Data · Lists'!H167=1,"EU high-risk; ","")&amp;IF('Data · Lists'!I167=1,"EU sanctions; ","")&amp;IF('Data · Lists'!J167=1,"UK sanctions; ","")&amp;IF('Data · Lists'!K167=1,"OFAC; ","")&amp;IF('Data · Lists'!L167=1,"Canada sanctions","")),IF(J167=0,"No index data: Manual Review",IF(K167&lt;cov_min,"Coverage below minimum: Manual Review","Index-based"&amp;IF(J167=1," (single indicator, raised one level)","")&amp;IF('Data · Lists'!M167=1," + offshore floor","")))))</f>
        <v>Index-based</v>
      </c>
      <c r="F167" s="38" t="str">
        <f t="shared" si="13"/>
        <v>EDD, enhanced ongoing monitoring, management approval to onboard or continue.</v>
      </c>
      <c r="G167" s="21"/>
      <c r="H167" s="39"/>
      <c r="I167" s="21" t="str">
        <f>IF(SUM('Data · Lists'!C167:F167)&gt;0,"Blacklist",IF(SUM('Data · Lists'!G167:L167)&gt;0,"High Risk",IF(J167=0,"Manual Review",IF(K167&lt;cov_min,"Manual Review",INDEX(Cfg_Ratings,MIN(3,MAX(IF('Data · Lists'!M167=1,off_floor,1),IF(J167=1,IF(L167&lt;band_L,1,IF(L167&lt;band_M,2,3))+1,IF(L167&lt;band_L,1,IF(L167&lt;band_M,2,3))))))))))</f>
        <v>High Risk</v>
      </c>
      <c r="J167" s="21">
        <f t="shared" si="14"/>
        <v>5</v>
      </c>
      <c r="K167" s="22">
        <f t="shared" si="15"/>
        <v>1.0</v>
      </c>
      <c r="L167" s="23">
        <f t="shared" si="16"/>
        <v>2.8</v>
      </c>
      <c r="M167" s="21" t="str">
        <f>IF('Data · Indices'!C167="","",IF('Data · Indices'!C167="Low",1,IF('Data · Indices'!C167="Medium",2,IF('Data · Indices'!C167="High",3,NA()))))</f>
        <v/>
      </c>
      <c r="N167" s="21" t="str">
        <f>IF('Data · Indices'!D167="","",IF('Data · Indices'!D167="Low",1,IF('Data · Indices'!D167="Medium",2,IF('Data · Indices'!D167="High",3,NA()))))</f>
        <v/>
      </c>
      <c r="O167" s="21" t="str">
        <f>IF('Data · Indices'!E167="","",IF('Data · Indices'!E167="Low",1,IF('Data · Indices'!E167="Medium",2,IF('Data · Indices'!E167="High",3,NA()))))</f>
        <v/>
      </c>
      <c r="P167" s="21" t="str">
        <f>IF('Data · Indices'!F167="","",IF('Data · Indices'!F167="Low",1,IF('Data · Indices'!F167="Medium",2,IF('Data · Indices'!F167="High",3,NA()))))</f>
        <v/>
      </c>
      <c r="Q167" s="21" t="str">
        <f>IF('Data · Indices'!G167="","",IF('Data · Indices'!G167="Low",1,IF('Data · Indices'!G167="Medium",2,IF('Data · Indices'!G167="High",3,NA()))))</f>
        <v/>
      </c>
      <c r="R167" s="21">
        <f t="shared" si="17"/>
        <v>100</v>
      </c>
      <c r="S167" s="19" t="s">
        <v>727</v>
      </c>
      <c r="T167" s="38"/>
      <c r="U167" s="39"/>
    </row>
    <row r="168" spans="1:21" x14ac:dyDescent="0.2">
      <c r="A168" s="15" t="s">
        <v>728</v>
      </c>
      <c r="B168" s="15" t="s">
        <v>729</v>
      </c>
      <c r="C168" s="35" t="s">
        <v>730</v>
      </c>
      <c r="D168" s="16" t="str">
        <f t="shared" si="12"/>
        <v>High Risk</v>
      </c>
      <c r="E168" s="30" t="str">
        <f>IF(SUM('Data · Lists'!C168:F168)&gt;0,"Blacklist: "&amp;TRIM(IF('Data · Lists'!C168=1,"FATF blacklist; ","")&amp;IF('Data · Lists'!D168=1,"UN sanctions; ","")&amp;IF('Data · Lists'!E168=1,"home-jurisdiction sanctions; ","")&amp;IF('Data · Lists'!F168=1,"internal blacklist","")),IF(SUM('Data · Lists'!G168:L168)&gt;0,"Auto-High: "&amp;TRIM(IF('Data · Lists'!G168=1,"FATF greylist; ","")&amp;IF('Data · Lists'!H168=1,"EU high-risk; ","")&amp;IF('Data · Lists'!I168=1,"EU sanctions; ","")&amp;IF('Data · Lists'!J168=1,"UK sanctions; ","")&amp;IF('Data · Lists'!K168=1,"OFAC; ","")&amp;IF('Data · Lists'!L168=1,"Canada sanctions","")),IF(J168=0,"No index data: Manual Review",IF(K168&lt;cov_min,"Coverage below minimum: Manual Review","Index-based"&amp;IF(J168=1," (single indicator, raised one level)","")&amp;IF('Data · Lists'!M168=1," + offshore floor","")))))</f>
        <v>Coverage below minimum: Manual Review</v>
      </c>
      <c r="F168" s="30" t="str">
        <f t="shared" si="13"/>
        <v>EDD, enhanced ongoing monitoring, management approval to onboard or continue.</v>
      </c>
      <c r="G168" s="11" t="inlineStr">
        <is>
          <t xml:space="preserve">High Risk</t>
        </is>
      </c>
      <c r="H168" s="36" t="inlineStr">
        <is>
          <t xml:space="preserve">Northhold default rule R4: APG 4th-round MER (2025): 7 of 11 IOs Low -&gt; rule (a); Eurostat OFC.</t>
        </is>
      </c>
      <c r="I168" s="11" t="str">
        <f>IF(SUM('Data · Lists'!C168:F168)&gt;0,"Blacklist",IF(SUM('Data · Lists'!G168:L168)&gt;0,"High Risk",IF(J168=0,"Manual Review",IF(K168&lt;cov_min,"Manual Review",INDEX(Cfg_Ratings,MIN(3,MAX(IF('Data · Lists'!M168=1,off_floor,1),IF(J168=1,IF(L168&lt;band_L,1,IF(L168&lt;band_M,2,3))+1,IF(L168&lt;band_L,1,IF(L168&lt;band_M,2,3))))))))))</f>
        <v>Manual Review</v>
      </c>
      <c r="J168" s="11">
        <f t="shared" si="14"/>
        <v>1</v>
      </c>
      <c r="K168" s="17">
        <f t="shared" si="15"/>
        <v>0.1</v>
      </c>
      <c r="L168" s="18">
        <f t="shared" si="16"/>
        <v>1.0</v>
      </c>
      <c r="M168" s="11" t="str">
        <f>IF('Data · Indices'!C168="","",IF('Data · Indices'!C168="Low",1,IF('Data · Indices'!C168="Medium",2,IF('Data · Indices'!C168="High",3,NA()))))</f>
        <v/>
      </c>
      <c r="N168" s="11" t="str">
        <f>IF('Data · Indices'!D168="","",IF('Data · Indices'!D168="Low",1,IF('Data · Indices'!D168="Medium",2,IF('Data · Indices'!D168="High",3,NA()))))</f>
        <v/>
      </c>
      <c r="O168" s="11" t="str">
        <f>IF('Data · Indices'!E168="","",IF('Data · Indices'!E168="Low",1,IF('Data · Indices'!E168="Medium",2,IF('Data · Indices'!E168="High",3,NA()))))</f>
        <v/>
      </c>
      <c r="P168" s="11" t="str">
        <f>IF('Data · Indices'!F168="","",IF('Data · Indices'!F168="Low",1,IF('Data · Indices'!F168="Medium",2,IF('Data · Indices'!F168="High",3,NA()))))</f>
        <v/>
      </c>
      <c r="Q168" s="11" t="str">
        <f>IF('Data · Indices'!G168="","",IF('Data · Indices'!G168="Low",1,IF('Data · Indices'!G168="Medium",2,IF('Data · Indices'!G168="High",3,NA()))))</f>
        <v/>
      </c>
      <c r="R168" s="11">
        <f t="shared" si="17"/>
        <v>10</v>
      </c>
      <c r="S168" s="15" t="s">
        <v>731</v>
      </c>
      <c r="T168" s="30"/>
      <c r="U168" s="36"/>
    </row>
    <row r="169" spans="1:21" x14ac:dyDescent="0.2">
      <c r="A169" s="19" t="s">
        <v>732</v>
      </c>
      <c r="B169" s="19" t="s">
        <v>733</v>
      </c>
      <c r="C169" s="37" t="s">
        <v>734</v>
      </c>
      <c r="D169" s="20" t="str">
        <f t="shared" si="12"/>
        <v>Low Risk</v>
      </c>
      <c r="E169" s="38" t="str">
        <f>IF(SUM('Data · Lists'!C169:F169)&gt;0,"Blacklist: "&amp;TRIM(IF('Data · Lists'!C169=1,"FATF blacklist; ","")&amp;IF('Data · Lists'!D169=1,"UN sanctions; ","")&amp;IF('Data · Lists'!E169=1,"home-jurisdiction sanctions; ","")&amp;IF('Data · Lists'!F169=1,"internal blacklist","")),IF(SUM('Data · Lists'!G169:L169)&gt;0,"Auto-High: "&amp;TRIM(IF('Data · Lists'!G169=1,"FATF greylist; ","")&amp;IF('Data · Lists'!H169=1,"EU high-risk; ","")&amp;IF('Data · Lists'!I169=1,"EU sanctions; ","")&amp;IF('Data · Lists'!J169=1,"UK sanctions; ","")&amp;IF('Data · Lists'!K169=1,"OFAC; ","")&amp;IF('Data · Lists'!L169=1,"Canada sanctions","")),IF(J169=0,"No index data: Manual Review",IF(K169&lt;cov_min,"Coverage below minimum: Manual Review","Index-based"&amp;IF(J169=1," (single indicator, raised one level)","")&amp;IF('Data · Lists'!M169=1," + offshore floor","")))))</f>
        <v>No index data: Manual Review</v>
      </c>
      <c r="F169" s="38" t="str">
        <f t="shared" si="13"/>
        <v>Simplified measures where permitted, subject to Compliance confirmation.</v>
      </c>
      <c r="G169" s="21" t="inlineStr">
        <is>
          <t xml:space="preserve">Low Risk</t>
        </is>
      </c>
      <c r="H169" s="39" t="inlineStr">
        <is>
          <t xml:space="preserve">Northhold default rule R2: integrated into Australian law since 2016. Parent AUS = Low Risk.</t>
        </is>
      </c>
      <c r="I169" s="21" t="str">
        <f>IF(SUM('Data · Lists'!C169:F169)&gt;0,"Blacklist",IF(SUM('Data · Lists'!G169:L169)&gt;0,"High Risk",IF(J169=0,"Manual Review",IF(K169&lt;cov_min,"Manual Review",INDEX(Cfg_Ratings,MIN(3,MAX(IF('Data · Lists'!M169=1,off_floor,1),IF(J169=1,IF(L169&lt;band_L,1,IF(L169&lt;band_M,2,3))+1,IF(L169&lt;band_L,1,IF(L169&lt;band_M,2,3))))))))))</f>
        <v>Manual Review</v>
      </c>
      <c r="J169" s="21">
        <f t="shared" si="14"/>
        <v>0</v>
      </c>
      <c r="K169" s="22">
        <f t="shared" si="15"/>
        <v>0.0</v>
      </c>
      <c r="L169" s="23" t="str">
        <f t="shared" si="16"/>
        <v/>
      </c>
      <c r="M169" s="21" t="str">
        <f>IF('Data · Indices'!C169="","",IF('Data · Indices'!C169="Low",1,IF('Data · Indices'!C169="Medium",2,IF('Data · Indices'!C169="High",3,NA()))))</f>
        <v/>
      </c>
      <c r="N169" s="21" t="str">
        <f>IF('Data · Indices'!D169="","",IF('Data · Indices'!D169="Low",1,IF('Data · Indices'!D169="Medium",2,IF('Data · Indices'!D169="High",3,NA()))))</f>
        <v/>
      </c>
      <c r="O169" s="21" t="str">
        <f>IF('Data · Indices'!E169="","",IF('Data · Indices'!E169="Low",1,IF('Data · Indices'!E169="Medium",2,IF('Data · Indices'!E169="High",3,NA()))))</f>
        <v/>
      </c>
      <c r="P169" s="21" t="str">
        <f>IF('Data · Indices'!F169="","",IF('Data · Indices'!F169="Low",1,IF('Data · Indices'!F169="Medium",2,IF('Data · Indices'!F169="High",3,NA()))))</f>
        <v/>
      </c>
      <c r="Q169" s="21" t="str">
        <f>IF('Data · Indices'!G169="","",IF('Data · Indices'!G169="Low",1,IF('Data · Indices'!G169="Medium",2,IF('Data · Indices'!G169="High",3,NA()))))</f>
        <v/>
      </c>
      <c r="R169" s="21">
        <f t="shared" si="17"/>
        <v>0</v>
      </c>
      <c r="S169" s="19" t="s">
        <v>735</v>
      </c>
      <c r="T169" s="38"/>
      <c r="U169" s="39"/>
    </row>
    <row r="170" spans="1:21" x14ac:dyDescent="0.2">
      <c r="A170" s="15" t="s">
        <v>736</v>
      </c>
      <c r="B170" s="15" t="s">
        <v>737</v>
      </c>
      <c r="C170" s="35" t="s">
        <v>738</v>
      </c>
      <c r="D170" s="16" t="str">
        <f t="shared" si="12"/>
        <v>Blacklist</v>
      </c>
      <c r="E170" s="30" t="str">
        <f>IF(SUM('Data · Lists'!C170:F170)&gt;0,"Blacklist: "&amp;TRIM(IF('Data · Lists'!C170=1,"FATF blacklist; ","")&amp;IF('Data · Lists'!D170=1,"UN sanctions; ","")&amp;IF('Data · Lists'!E170=1,"home-jurisdiction sanctions; ","")&amp;IF('Data · Lists'!F170=1,"internal blacklist","")),IF(SUM('Data · Lists'!G170:L170)&gt;0,"Auto-High: "&amp;TRIM(IF('Data · Lists'!G170=1,"FATF greylist; ","")&amp;IF('Data · Lists'!H170=1,"EU high-risk; ","")&amp;IF('Data · Lists'!I170=1,"EU sanctions; ","")&amp;IF('Data · Lists'!J170=1,"UK sanctions; ","")&amp;IF('Data · Lists'!K170=1,"OFAC; ","")&amp;IF('Data · Lists'!L170=1,"Canada sanctions","")),IF(J170=0,"No index data: Manual Review",IF(K170&lt;cov_min,"Coverage below minimum: Manual Review","Index-based"&amp;IF(J170=1," (single indicator, raised one level)","")&amp;IF('Data · Lists'!M170=1," + offshore floor","")))))</f>
        <v>Blacklist: FATF blacklist; UN sanctions;</v>
      </c>
      <c r="F170" s="30" t="str">
        <f t="shared" si="13"/>
        <v>Prohibited. No onboarding or activity except where required by law and with prior written Board approval on Compliance recommendation.</v>
      </c>
      <c r="G170" s="11"/>
      <c r="H170" s="36"/>
      <c r="I170" s="11" t="str">
        <f>IF(SUM('Data · Lists'!C170:F170)&gt;0,"Blacklist",IF(SUM('Data · Lists'!G170:L170)&gt;0,"High Risk",IF(J170=0,"Manual Review",IF(K170&lt;cov_min,"Manual Review",INDEX(Cfg_Ratings,MIN(3,MAX(IF('Data · Lists'!M170=1,off_floor,1),IF(J170=1,IF(L170&lt;band_L,1,IF(L170&lt;band_M,2,3))+1,IF(L170&lt;band_L,1,IF(L170&lt;band_M,2,3))))))))))</f>
        <v>Blacklist</v>
      </c>
      <c r="J170" s="11">
        <f t="shared" si="14"/>
        <v>3</v>
      </c>
      <c r="K170" s="17">
        <f t="shared" si="15"/>
        <v>0.4</v>
      </c>
      <c r="L170" s="18">
        <f t="shared" si="16"/>
        <v>2.0</v>
      </c>
      <c r="M170" s="11" t="str">
        <f>IF('Data · Indices'!C170="","",IF('Data · Indices'!C170="Low",1,IF('Data · Indices'!C170="Medium",2,IF('Data · Indices'!C170="High",3,NA()))))</f>
        <v/>
      </c>
      <c r="N170" s="11" t="str">
        <f>IF('Data · Indices'!D170="","",IF('Data · Indices'!D170="Low",1,IF('Data · Indices'!D170="Medium",2,IF('Data · Indices'!D170="High",3,NA()))))</f>
        <v/>
      </c>
      <c r="O170" s="11" t="str">
        <f>IF('Data · Indices'!E170="","",IF('Data · Indices'!E170="Low",1,IF('Data · Indices'!E170="Medium",2,IF('Data · Indices'!E170="High",3,NA()))))</f>
        <v/>
      </c>
      <c r="P170" s="11" t="str">
        <f>IF('Data · Indices'!F170="","",IF('Data · Indices'!F170="Low",1,IF('Data · Indices'!F170="Medium",2,IF('Data · Indices'!F170="High",3,NA()))))</f>
        <v/>
      </c>
      <c r="Q170" s="11" t="str">
        <f>IF('Data · Indices'!G170="","",IF('Data · Indices'!G170="Low",1,IF('Data · Indices'!G170="Medium",2,IF('Data · Indices'!G170="High",3,NA()))))</f>
        <v/>
      </c>
      <c r="R170" s="11">
        <f t="shared" si="17"/>
        <v>40</v>
      </c>
      <c r="S170" s="15" t="s">
        <v>739</v>
      </c>
      <c r="T170" s="30"/>
      <c r="U170" s="36"/>
    </row>
    <row r="171" spans="1:21" x14ac:dyDescent="0.2">
      <c r="A171" s="19" t="s">
        <v>740</v>
      </c>
      <c r="B171" s="19" t="s">
        <v>741</v>
      </c>
      <c r="C171" s="37" t="s">
        <v>742</v>
      </c>
      <c r="D171" s="20" t="str">
        <f t="shared" si="12"/>
        <v>Low Risk</v>
      </c>
      <c r="E171" s="38" t="str">
        <f>IF(SUM('Data · Lists'!C171:F171)&gt;0,"Blacklist: "&amp;TRIM(IF('Data · Lists'!C171=1,"FATF blacklist; ","")&amp;IF('Data · Lists'!D171=1,"UN sanctions; ","")&amp;IF('Data · Lists'!E171=1,"home-jurisdiction sanctions; ","")&amp;IF('Data · Lists'!F171=1,"internal blacklist","")),IF(SUM('Data · Lists'!G171:L171)&gt;0,"Auto-High: "&amp;TRIM(IF('Data · Lists'!G171=1,"FATF greylist; ","")&amp;IF('Data · Lists'!H171=1,"EU high-risk; ","")&amp;IF('Data · Lists'!I171=1,"EU sanctions; ","")&amp;IF('Data · Lists'!J171=1,"UK sanctions; ","")&amp;IF('Data · Lists'!K171=1,"OFAC; ","")&amp;IF('Data · Lists'!L171=1,"Canada sanctions","")),IF(J171=0,"No index data: Manual Review",IF(K171&lt;cov_min,"Coverage below minimum: Manual Review","Index-based"&amp;IF(J171=1," (single indicator, raised one level)","")&amp;IF('Data · Lists'!M171=1," + offshore floor","")))))</f>
        <v>Index-based</v>
      </c>
      <c r="F171" s="38" t="str">
        <f t="shared" si="13"/>
        <v>Simplified measures where permitted, subject to Compliance confirmation.</v>
      </c>
      <c r="G171" s="21"/>
      <c r="H171" s="39"/>
      <c r="I171" s="21" t="str">
        <f>IF(SUM('Data · Lists'!C171:F171)&gt;0,"Blacklist",IF(SUM('Data · Lists'!G171:L171)&gt;0,"High Risk",IF(J171=0,"Manual Review",IF(K171&lt;cov_min,"Manual Review",INDEX(Cfg_Ratings,MIN(3,MAX(IF('Data · Lists'!M171=1,off_floor,1),IF(J171=1,IF(L171&lt;band_L,1,IF(L171&lt;band_M,2,3))+1,IF(L171&lt;band_L,1,IF(L171&lt;band_M,2,3))))))))))</f>
        <v>Low Risk</v>
      </c>
      <c r="J171" s="21">
        <f t="shared" si="14"/>
        <v>5</v>
      </c>
      <c r="K171" s="22">
        <f t="shared" si="15"/>
        <v>1.0</v>
      </c>
      <c r="L171" s="23">
        <f t="shared" si="16"/>
        <v>1.65</v>
      </c>
      <c r="M171" s="21" t="str">
        <f>IF('Data · Indices'!C171="","",IF('Data · Indices'!C171="Low",1,IF('Data · Indices'!C171="Medium",2,IF('Data · Indices'!C171="High",3,NA()))))</f>
        <v/>
      </c>
      <c r="N171" s="21" t="str">
        <f>IF('Data · Indices'!D171="","",IF('Data · Indices'!D171="Low",1,IF('Data · Indices'!D171="Medium",2,IF('Data · Indices'!D171="High",3,NA()))))</f>
        <v/>
      </c>
      <c r="O171" s="21" t="str">
        <f>IF('Data · Indices'!E171="","",IF('Data · Indices'!E171="Low",1,IF('Data · Indices'!E171="Medium",2,IF('Data · Indices'!E171="High",3,NA()))))</f>
        <v/>
      </c>
      <c r="P171" s="21" t="str">
        <f>IF('Data · Indices'!F171="","",IF('Data · Indices'!F171="Low",1,IF('Data · Indices'!F171="Medium",2,IF('Data · Indices'!F171="High",3,NA()))))</f>
        <v/>
      </c>
      <c r="Q171" s="21" t="str">
        <f>IF('Data · Indices'!G171="","",IF('Data · Indices'!G171="Low",1,IF('Data · Indices'!G171="Medium",2,IF('Data · Indices'!G171="High",3,NA()))))</f>
        <v/>
      </c>
      <c r="R171" s="21">
        <f t="shared" si="17"/>
        <v>100</v>
      </c>
      <c r="S171" s="19" t="s">
        <v>743</v>
      </c>
      <c r="T171" s="38"/>
      <c r="U171" s="39"/>
    </row>
    <row r="172" spans="1:21" x14ac:dyDescent="0.2">
      <c r="A172" s="15" t="s">
        <v>744</v>
      </c>
      <c r="B172" s="15" t="s">
        <v>745</v>
      </c>
      <c r="C172" s="35" t="s">
        <v>746</v>
      </c>
      <c r="D172" s="16" t="str">
        <f t="shared" si="12"/>
        <v>High Risk</v>
      </c>
      <c r="E172" s="30" t="str">
        <f>IF(SUM('Data · Lists'!C172:F172)&gt;0,"Blacklist: "&amp;TRIM(IF('Data · Lists'!C172=1,"FATF blacklist; ","")&amp;IF('Data · Lists'!D172=1,"UN sanctions; ","")&amp;IF('Data · Lists'!E172=1,"home-jurisdiction sanctions; ","")&amp;IF('Data · Lists'!F172=1,"internal blacklist","")),IF(SUM('Data · Lists'!G172:L172)&gt;0,"Auto-High: "&amp;TRIM(IF('Data · Lists'!G172=1,"FATF greylist; ","")&amp;IF('Data · Lists'!H172=1,"EU high-risk; ","")&amp;IF('Data · Lists'!I172=1,"EU sanctions; ","")&amp;IF('Data · Lists'!J172=1,"UK sanctions; ","")&amp;IF('Data · Lists'!K172=1,"OFAC; ","")&amp;IF('Data · Lists'!L172=1,"Canada sanctions","")),IF(J172=0,"No index data: Manual Review",IF(K172&lt;cov_min,"Coverage below minimum: Manual Review","Index-based"&amp;IF(J172=1," (single indicator, raised one level)","")&amp;IF('Data · Lists'!M172=1," + offshore floor","")))))</f>
        <v>No index data: Manual Review</v>
      </c>
      <c r="F172" s="30" t="str">
        <f t="shared" si="13"/>
        <v>EDD, enhanced ongoing monitoring, management approval to onboard or continue.</v>
      </c>
      <c r="G172" s="11" t="inlineStr">
        <is>
          <t xml:space="preserve">High Risk</t>
        </is>
      </c>
      <c r="H172" s="36" t="inlineStr">
        <is>
          <t xml:space="preserve">Northhold default rule R6: recognised only by Turkey; outside EU AML/CFT framework; casino sector.</t>
        </is>
      </c>
      <c r="I172" s="11" t="str">
        <f>IF(SUM('Data · Lists'!C172:F172)&gt;0,"Blacklist",IF(SUM('Data · Lists'!G172:L172)&gt;0,"High Risk",IF(J172=0,"Manual Review",IF(K172&lt;cov_min,"Manual Review",INDEX(Cfg_Ratings,MIN(3,MAX(IF('Data · Lists'!M172=1,off_floor,1),IF(J172=1,IF(L172&lt;band_L,1,IF(L172&lt;band_M,2,3))+1,IF(L172&lt;band_L,1,IF(L172&lt;band_M,2,3))))))))))</f>
        <v>Manual Review</v>
      </c>
      <c r="J172" s="11">
        <f t="shared" si="14"/>
        <v>0</v>
      </c>
      <c r="K172" s="17">
        <f t="shared" si="15"/>
        <v>0.0</v>
      </c>
      <c r="L172" s="18" t="str">
        <f t="shared" si="16"/>
        <v/>
      </c>
      <c r="M172" s="11" t="str">
        <f>IF('Data · Indices'!C172="","",IF('Data · Indices'!C172="Low",1,IF('Data · Indices'!C172="Medium",2,IF('Data · Indices'!C172="High",3,NA()))))</f>
        <v/>
      </c>
      <c r="N172" s="11" t="str">
        <f>IF('Data · Indices'!D172="","",IF('Data · Indices'!D172="Low",1,IF('Data · Indices'!D172="Medium",2,IF('Data · Indices'!D172="High",3,NA()))))</f>
        <v/>
      </c>
      <c r="O172" s="11" t="str">
        <f>IF('Data · Indices'!E172="","",IF('Data · Indices'!E172="Low",1,IF('Data · Indices'!E172="Medium",2,IF('Data · Indices'!E172="High",3,NA()))))</f>
        <v/>
      </c>
      <c r="P172" s="11" t="str">
        <f>IF('Data · Indices'!F172="","",IF('Data · Indices'!F172="Low",1,IF('Data · Indices'!F172="Medium",2,IF('Data · Indices'!F172="High",3,NA()))))</f>
        <v/>
      </c>
      <c r="Q172" s="11" t="str">
        <f>IF('Data · Indices'!G172="","",IF('Data · Indices'!G172="Low",1,IF('Data · Indices'!G172="Medium",2,IF('Data · Indices'!G172="High",3,NA()))))</f>
        <v/>
      </c>
      <c r="R172" s="11">
        <f t="shared" si="17"/>
        <v>0</v>
      </c>
      <c r="S172" s="15" t="s">
        <v>747</v>
      </c>
      <c r="T172" s="30" t="s">
        <v>84</v>
      </c>
      <c r="U172" s="36"/>
    </row>
    <row r="173" spans="1:21" x14ac:dyDescent="0.2">
      <c r="A173" s="19" t="s">
        <v>748</v>
      </c>
      <c r="B173" s="19" t="s">
        <v>749</v>
      </c>
      <c r="C173" s="37" t="s">
        <v>750</v>
      </c>
      <c r="D173" s="20" t="str">
        <f t="shared" si="12"/>
        <v>Medium Risk</v>
      </c>
      <c r="E173" s="38" t="str">
        <f>IF(SUM('Data · Lists'!C173:F173)&gt;0,"Blacklist: "&amp;TRIM(IF('Data · Lists'!C173=1,"FATF blacklist; ","")&amp;IF('Data · Lists'!D173=1,"UN sanctions; ","")&amp;IF('Data · Lists'!E173=1,"home-jurisdiction sanctions; ","")&amp;IF('Data · Lists'!F173=1,"internal blacklist","")),IF(SUM('Data · Lists'!G173:L173)&gt;0,"Auto-High: "&amp;TRIM(IF('Data · Lists'!G173=1,"FATF greylist; ","")&amp;IF('Data · Lists'!H173=1,"EU high-risk; ","")&amp;IF('Data · Lists'!I173=1,"EU sanctions; ","")&amp;IF('Data · Lists'!J173=1,"UK sanctions; ","")&amp;IF('Data · Lists'!K173=1,"OFAC; ","")&amp;IF('Data · Lists'!L173=1,"Canada sanctions","")),IF(J173=0,"No index data: Manual Review",IF(K173&lt;cov_min,"Coverage below minimum: Manual Review","Index-based"&amp;IF(J173=1," (single indicator, raised one level)","")&amp;IF('Data · Lists'!M173=1," + offshore floor","")))))</f>
        <v>No index data: Manual Review</v>
      </c>
      <c r="F173" s="38" t="str">
        <f t="shared" si="13"/>
        <v>Standard CDD with awareness of contextual factors.</v>
      </c>
      <c r="G173" s="21" t="inlineStr">
        <is>
          <t xml:space="preserve">Medium Risk</t>
        </is>
      </c>
      <c r="H173" s="39" t="inlineStr">
        <is>
          <t xml:space="preserve">Northhold default rule R3: US commonwealth, Bank Secrecy Act applies. Parent USA = Medium Risk.</t>
        </is>
      </c>
      <c r="I173" s="21" t="str">
        <f>IF(SUM('Data · Lists'!C173:F173)&gt;0,"Blacklist",IF(SUM('Data · Lists'!G173:L173)&gt;0,"High Risk",IF(J173=0,"Manual Review",IF(K173&lt;cov_min,"Manual Review",INDEX(Cfg_Ratings,MIN(3,MAX(IF('Data · Lists'!M173=1,off_floor,1),IF(J173=1,IF(L173&lt;band_L,1,IF(L173&lt;band_M,2,3))+1,IF(L173&lt;band_L,1,IF(L173&lt;band_M,2,3))))))))))</f>
        <v>Manual Review</v>
      </c>
      <c r="J173" s="21">
        <f t="shared" si="14"/>
        <v>0</v>
      </c>
      <c r="K173" s="22">
        <f t="shared" si="15"/>
        <v>0.0</v>
      </c>
      <c r="L173" s="23" t="str">
        <f t="shared" si="16"/>
        <v/>
      </c>
      <c r="M173" s="21" t="str">
        <f>IF('Data · Indices'!C173="","",IF('Data · Indices'!C173="Low",1,IF('Data · Indices'!C173="Medium",2,IF('Data · Indices'!C173="High",3,NA()))))</f>
        <v/>
      </c>
      <c r="N173" s="21" t="str">
        <f>IF('Data · Indices'!D173="","",IF('Data · Indices'!D173="Low",1,IF('Data · Indices'!D173="Medium",2,IF('Data · Indices'!D173="High",3,NA()))))</f>
        <v/>
      </c>
      <c r="O173" s="21" t="str">
        <f>IF('Data · Indices'!E173="","",IF('Data · Indices'!E173="Low",1,IF('Data · Indices'!E173="Medium",2,IF('Data · Indices'!E173="High",3,NA()))))</f>
        <v/>
      </c>
      <c r="P173" s="21" t="str">
        <f>IF('Data · Indices'!F173="","",IF('Data · Indices'!F173="Low",1,IF('Data · Indices'!F173="Medium",2,IF('Data · Indices'!F173="High",3,NA()))))</f>
        <v/>
      </c>
      <c r="Q173" s="21" t="str">
        <f>IF('Data · Indices'!G173="","",IF('Data · Indices'!G173="Low",1,IF('Data · Indices'!G173="Medium",2,IF('Data · Indices'!G173="High",3,NA()))))</f>
        <v/>
      </c>
      <c r="R173" s="21">
        <f t="shared" si="17"/>
        <v>0</v>
      </c>
      <c r="S173" s="19" t="s">
        <v>751</v>
      </c>
      <c r="T173" s="38"/>
      <c r="U173" s="39"/>
    </row>
    <row r="174" spans="1:21" x14ac:dyDescent="0.2">
      <c r="A174" s="15" t="s">
        <v>752</v>
      </c>
      <c r="B174" s="15" t="s">
        <v>753</v>
      </c>
      <c r="C174" s="35" t="s">
        <v>754</v>
      </c>
      <c r="D174" s="16" t="str">
        <f t="shared" si="12"/>
        <v>Low Risk</v>
      </c>
      <c r="E174" s="30" t="str">
        <f>IF(SUM('Data · Lists'!C174:F174)&gt;0,"Blacklist: "&amp;TRIM(IF('Data · Lists'!C174=1,"FATF blacklist; ","")&amp;IF('Data · Lists'!D174=1,"UN sanctions; ","")&amp;IF('Data · Lists'!E174=1,"home-jurisdiction sanctions; ","")&amp;IF('Data · Lists'!F174=1,"internal blacklist","")),IF(SUM('Data · Lists'!G174:L174)&gt;0,"Auto-High: "&amp;TRIM(IF('Data · Lists'!G174=1,"FATF greylist; ","")&amp;IF('Data · Lists'!H174=1,"EU high-risk; ","")&amp;IF('Data · Lists'!I174=1,"EU sanctions; ","")&amp;IF('Data · Lists'!J174=1,"UK sanctions; ","")&amp;IF('Data · Lists'!K174=1,"OFAC; ","")&amp;IF('Data · Lists'!L174=1,"Canada sanctions","")),IF(J174=0,"No index data: Manual Review",IF(K174&lt;cov_min,"Coverage below minimum: Manual Review","Index-based"&amp;IF(J174=1," (single indicator, raised one level)","")&amp;IF('Data · Lists'!M174=1," + offshore floor","")))))</f>
        <v>Index-based</v>
      </c>
      <c r="F174" s="30" t="str">
        <f t="shared" si="13"/>
        <v>Simplified measures where permitted, subject to Compliance confirmation.</v>
      </c>
      <c r="G174" s="11"/>
      <c r="H174" s="36"/>
      <c r="I174" s="11" t="str">
        <f>IF(SUM('Data · Lists'!C174:F174)&gt;0,"Blacklist",IF(SUM('Data · Lists'!G174:L174)&gt;0,"High Risk",IF(J174=0,"Manual Review",IF(K174&lt;cov_min,"Manual Review",INDEX(Cfg_Ratings,MIN(3,MAX(IF('Data · Lists'!M174=1,off_floor,1),IF(J174=1,IF(L174&lt;band_L,1,IF(L174&lt;band_M,2,3))+1,IF(L174&lt;band_L,1,IF(L174&lt;band_M,2,3))))))))))</f>
        <v>Low Risk</v>
      </c>
      <c r="J174" s="11">
        <f t="shared" si="14"/>
        <v>5</v>
      </c>
      <c r="K174" s="17">
        <f t="shared" si="15"/>
        <v>1.0</v>
      </c>
      <c r="L174" s="18">
        <f t="shared" si="16"/>
        <v>1.0</v>
      </c>
      <c r="M174" s="11" t="str">
        <f>IF('Data · Indices'!C174="","",IF('Data · Indices'!C174="Low",1,IF('Data · Indices'!C174="Medium",2,IF('Data · Indices'!C174="High",3,NA()))))</f>
        <v/>
      </c>
      <c r="N174" s="11" t="str">
        <f>IF('Data · Indices'!D174="","",IF('Data · Indices'!D174="Low",1,IF('Data · Indices'!D174="Medium",2,IF('Data · Indices'!D174="High",3,NA()))))</f>
        <v/>
      </c>
      <c r="O174" s="11" t="str">
        <f>IF('Data · Indices'!E174="","",IF('Data · Indices'!E174="Low",1,IF('Data · Indices'!E174="Medium",2,IF('Data · Indices'!E174="High",3,NA()))))</f>
        <v/>
      </c>
      <c r="P174" s="11" t="str">
        <f>IF('Data · Indices'!F174="","",IF('Data · Indices'!F174="Low",1,IF('Data · Indices'!F174="Medium",2,IF('Data · Indices'!F174="High",3,NA()))))</f>
        <v/>
      </c>
      <c r="Q174" s="11" t="str">
        <f>IF('Data · Indices'!G174="","",IF('Data · Indices'!G174="Low",1,IF('Data · Indices'!G174="Medium",2,IF('Data · Indices'!G174="High",3,NA()))))</f>
        <v/>
      </c>
      <c r="R174" s="11">
        <f t="shared" si="17"/>
        <v>100</v>
      </c>
      <c r="S174" s="15" t="s">
        <v>755</v>
      </c>
      <c r="T174" s="30"/>
      <c r="U174" s="36"/>
    </row>
    <row r="175" spans="1:21" x14ac:dyDescent="0.2">
      <c r="A175" s="19" t="s">
        <v>756</v>
      </c>
      <c r="B175" s="19" t="s">
        <v>757</v>
      </c>
      <c r="C175" s="37" t="s">
        <v>758</v>
      </c>
      <c r="D175" s="20" t="str">
        <f t="shared" si="12"/>
        <v>Medium Risk</v>
      </c>
      <c r="E175" s="38" t="str">
        <f>IF(SUM('Data · Lists'!C175:F175)&gt;0,"Blacklist: "&amp;TRIM(IF('Data · Lists'!C175=1,"FATF blacklist; ","")&amp;IF('Data · Lists'!D175=1,"UN sanctions; ","")&amp;IF('Data · Lists'!E175=1,"home-jurisdiction sanctions; ","")&amp;IF('Data · Lists'!F175=1,"internal blacklist","")),IF(SUM('Data · Lists'!G175:L175)&gt;0,"Auto-High: "&amp;TRIM(IF('Data · Lists'!G175=1,"FATF greylist; ","")&amp;IF('Data · Lists'!H175=1,"EU high-risk; ","")&amp;IF('Data · Lists'!I175=1,"EU sanctions; ","")&amp;IF('Data · Lists'!J175=1,"UK sanctions; ","")&amp;IF('Data · Lists'!K175=1,"OFAC; ","")&amp;IF('Data · Lists'!L175=1,"Canada sanctions","")),IF(J175=0,"No index data: Manual Review",IF(K175&lt;cov_min,"Coverage below minimum: Manual Review","Index-based"&amp;IF(J175=1," (single indicator, raised one level)","")&amp;IF('Data · Lists'!M175=1," + offshore floor","")))))</f>
        <v>Index-based</v>
      </c>
      <c r="F175" s="38" t="str">
        <f t="shared" si="13"/>
        <v>Standard CDD with awareness of contextual factors.</v>
      </c>
      <c r="G175" s="21"/>
      <c r="H175" s="39"/>
      <c r="I175" s="21" t="str">
        <f>IF(SUM('Data · Lists'!C175:F175)&gt;0,"Blacklist",IF(SUM('Data · Lists'!G175:L175)&gt;0,"High Risk",IF(J175=0,"Manual Review",IF(K175&lt;cov_min,"Manual Review",INDEX(Cfg_Ratings,MIN(3,MAX(IF('Data · Lists'!M175=1,off_floor,1),IF(J175=1,IF(L175&lt;band_L,1,IF(L175&lt;band_M,2,3))+1,IF(L175&lt;band_L,1,IF(L175&lt;band_M,2,3))))))))))</f>
        <v>Medium Risk</v>
      </c>
      <c r="J175" s="21">
        <f t="shared" si="14"/>
        <v>5</v>
      </c>
      <c r="K175" s="22">
        <f t="shared" si="15"/>
        <v>1.0</v>
      </c>
      <c r="L175" s="23">
        <f t="shared" si="16"/>
        <v>2.2</v>
      </c>
      <c r="M175" s="21" t="str">
        <f>IF('Data · Indices'!C175="","",IF('Data · Indices'!C175="Low",1,IF('Data · Indices'!C175="Medium",2,IF('Data · Indices'!C175="High",3,NA()))))</f>
        <v/>
      </c>
      <c r="N175" s="21" t="str">
        <f>IF('Data · Indices'!D175="","",IF('Data · Indices'!D175="Low",1,IF('Data · Indices'!D175="Medium",2,IF('Data · Indices'!D175="High",3,NA()))))</f>
        <v/>
      </c>
      <c r="O175" s="21" t="str">
        <f>IF('Data · Indices'!E175="","",IF('Data · Indices'!E175="Low",1,IF('Data · Indices'!E175="Medium",2,IF('Data · Indices'!E175="High",3,NA()))))</f>
        <v/>
      </c>
      <c r="P175" s="21" t="str">
        <f>IF('Data · Indices'!F175="","",IF('Data · Indices'!F175="Low",1,IF('Data · Indices'!F175="Medium",2,IF('Data · Indices'!F175="High",3,NA()))))</f>
        <v/>
      </c>
      <c r="Q175" s="21" t="str">
        <f>IF('Data · Indices'!G175="","",IF('Data · Indices'!G175="Low",1,IF('Data · Indices'!G175="Medium",2,IF('Data · Indices'!G175="High",3,NA()))))</f>
        <v/>
      </c>
      <c r="R175" s="21">
        <f t="shared" si="17"/>
        <v>100</v>
      </c>
      <c r="S175" s="19" t="s">
        <v>759</v>
      </c>
      <c r="T175" s="38"/>
      <c r="U175" s="39"/>
    </row>
    <row r="176" spans="1:21" x14ac:dyDescent="0.2">
      <c r="A176" s="15" t="s">
        <v>760</v>
      </c>
      <c r="B176" s="15" t="s">
        <v>761</v>
      </c>
      <c r="C176" s="35" t="s">
        <v>762</v>
      </c>
      <c r="D176" s="16" t="str">
        <f t="shared" si="12"/>
        <v>High Risk</v>
      </c>
      <c r="E176" s="30" t="str">
        <f>IF(SUM('Data · Lists'!C176:F176)&gt;0,"Blacklist: "&amp;TRIM(IF('Data · Lists'!C176=1,"FATF blacklist; ","")&amp;IF('Data · Lists'!D176=1,"UN sanctions; ","")&amp;IF('Data · Lists'!E176=1,"home-jurisdiction sanctions; ","")&amp;IF('Data · Lists'!F176=1,"internal blacklist","")),IF(SUM('Data · Lists'!G176:L176)&gt;0,"Auto-High: "&amp;TRIM(IF('Data · Lists'!G176=1,"FATF greylist; ","")&amp;IF('Data · Lists'!H176=1,"EU high-risk; ","")&amp;IF('Data · Lists'!I176=1,"EU sanctions; ","")&amp;IF('Data · Lists'!J176=1,"UK sanctions; ","")&amp;IF('Data · Lists'!K176=1,"OFAC; ","")&amp;IF('Data · Lists'!L176=1,"Canada sanctions","")),IF(J176=0,"No index data: Manual Review",IF(K176&lt;cov_min,"Coverage below minimum: Manual Review","Index-based"&amp;IF(J176=1," (single indicator, raised one level)","")&amp;IF('Data · Lists'!M176=1," + offshore floor","")))))</f>
        <v>Index-based</v>
      </c>
      <c r="F176" s="30" t="str">
        <f t="shared" si="13"/>
        <v>EDD, enhanced ongoing monitoring, management approval to onboard or continue.</v>
      </c>
      <c r="G176" s="11"/>
      <c r="H176" s="36"/>
      <c r="I176" s="11" t="str">
        <f>IF(SUM('Data · Lists'!C176:F176)&gt;0,"Blacklist",IF(SUM('Data · Lists'!G176:L176)&gt;0,"High Risk",IF(J176=0,"Manual Review",IF(K176&lt;cov_min,"Manual Review",INDEX(Cfg_Ratings,MIN(3,MAX(IF('Data · Lists'!M176=1,off_floor,1),IF(J176=1,IF(L176&lt;band_L,1,IF(L176&lt;band_M,2,3))+1,IF(L176&lt;band_L,1,IF(L176&lt;band_M,2,3))))))))))</f>
        <v>High Risk</v>
      </c>
      <c r="J176" s="11">
        <f t="shared" si="14"/>
        <v>5</v>
      </c>
      <c r="K176" s="17">
        <f t="shared" si="15"/>
        <v>1.0</v>
      </c>
      <c r="L176" s="18">
        <f t="shared" si="16"/>
        <v>2.4</v>
      </c>
      <c r="M176" s="11" t="str">
        <f>IF('Data · Indices'!C176="","",IF('Data · Indices'!C176="Low",1,IF('Data · Indices'!C176="Medium",2,IF('Data · Indices'!C176="High",3,NA()))))</f>
        <v/>
      </c>
      <c r="N176" s="11" t="str">
        <f>IF('Data · Indices'!D176="","",IF('Data · Indices'!D176="Low",1,IF('Data · Indices'!D176="Medium",2,IF('Data · Indices'!D176="High",3,NA()))))</f>
        <v/>
      </c>
      <c r="O176" s="11" t="str">
        <f>IF('Data · Indices'!E176="","",IF('Data · Indices'!E176="Low",1,IF('Data · Indices'!E176="Medium",2,IF('Data · Indices'!E176="High",3,NA()))))</f>
        <v/>
      </c>
      <c r="P176" s="11" t="str">
        <f>IF('Data · Indices'!F176="","",IF('Data · Indices'!F176="Low",1,IF('Data · Indices'!F176="Medium",2,IF('Data · Indices'!F176="High",3,NA()))))</f>
        <v/>
      </c>
      <c r="Q176" s="11" t="str">
        <f>IF('Data · Indices'!G176="","",IF('Data · Indices'!G176="Low",1,IF('Data · Indices'!G176="Medium",2,IF('Data · Indices'!G176="High",3,NA()))))</f>
        <v/>
      </c>
      <c r="R176" s="11">
        <f t="shared" si="17"/>
        <v>100</v>
      </c>
      <c r="S176" s="15" t="s">
        <v>763</v>
      </c>
      <c r="T176" s="30"/>
      <c r="U176" s="36"/>
    </row>
    <row r="177" spans="1:21" x14ac:dyDescent="0.2">
      <c r="A177" s="19" t="s">
        <v>764</v>
      </c>
      <c r="B177" s="19" t="s">
        <v>765</v>
      </c>
      <c r="C177" s="37" t="s">
        <v>766</v>
      </c>
      <c r="D177" s="20" t="str">
        <f t="shared" si="12"/>
        <v>High Risk</v>
      </c>
      <c r="E177" s="38" t="str">
        <f>IF(SUM('Data · Lists'!C177:F177)&gt;0,"Blacklist: "&amp;TRIM(IF('Data · Lists'!C177=1,"FATF blacklist; ","")&amp;IF('Data · Lists'!D177=1,"UN sanctions; ","")&amp;IF('Data · Lists'!E177=1,"home-jurisdiction sanctions; ","")&amp;IF('Data · Lists'!F177=1,"internal blacklist","")),IF(SUM('Data · Lists'!G177:L177)&gt;0,"Auto-High: "&amp;TRIM(IF('Data · Lists'!G177=1,"FATF greylist; ","")&amp;IF('Data · Lists'!H177=1,"EU high-risk; ","")&amp;IF('Data · Lists'!I177=1,"EU sanctions; ","")&amp;IF('Data · Lists'!J177=1,"UK sanctions; ","")&amp;IF('Data · Lists'!K177=1,"OFAC; ","")&amp;IF('Data · Lists'!L177=1,"Canada sanctions","")),IF(J177=0,"No index data: Manual Review",IF(K177&lt;cov_min,"Coverage below minimum: Manual Review","Index-based"&amp;IF(J177=1," (single indicator, raised one level)","")&amp;IF('Data · Lists'!M177=1," + offshore floor","")))))</f>
        <v>Coverage below minimum: Manual Review</v>
      </c>
      <c r="F177" s="38" t="str">
        <f t="shared" si="13"/>
        <v>EDD, enhanced ongoing monitoring, management approval to onboard or continue.</v>
      </c>
      <c r="G177" s="21" t="inlineStr">
        <is>
          <t xml:space="preserve">High Risk</t>
        </is>
      </c>
      <c r="H177" s="39" t="inlineStr">
        <is>
          <t xml:space="preserve">Northhold default rule R4: EU tax list Annex I (9 Oct 2026) -&gt; rule (b); last APG MER 2018.</t>
        </is>
      </c>
      <c r="I177" s="21" t="str">
        <f>IF(SUM('Data · Lists'!C177:F177)&gt;0,"Blacklist",IF(SUM('Data · Lists'!G177:L177)&gt;0,"High Risk",IF(J177=0,"Manual Review",IF(K177&lt;cov_min,"Manual Review",INDEX(Cfg_Ratings,MIN(3,MAX(IF('Data · Lists'!M177=1,off_floor,1),IF(J177=1,IF(L177&lt;band_L,1,IF(L177&lt;band_M,2,3))+1,IF(L177&lt;band_L,1,IF(L177&lt;band_M,2,3))))))))))</f>
        <v>Manual Review</v>
      </c>
      <c r="J177" s="21">
        <f t="shared" si="14"/>
        <v>1</v>
      </c>
      <c r="K177" s="22">
        <f t="shared" si="15"/>
        <v>0.1</v>
      </c>
      <c r="L177" s="23">
        <f t="shared" si="16"/>
        <v>1.0</v>
      </c>
      <c r="M177" s="21" t="str">
        <f>IF('Data · Indices'!C177="","",IF('Data · Indices'!C177="Low",1,IF('Data · Indices'!C177="Medium",2,IF('Data · Indices'!C177="High",3,NA()))))</f>
        <v/>
      </c>
      <c r="N177" s="21" t="str">
        <f>IF('Data · Indices'!D177="","",IF('Data · Indices'!D177="Low",1,IF('Data · Indices'!D177="Medium",2,IF('Data · Indices'!D177="High",3,NA()))))</f>
        <v/>
      </c>
      <c r="O177" s="21" t="str">
        <f>IF('Data · Indices'!E177="","",IF('Data · Indices'!E177="Low",1,IF('Data · Indices'!E177="Medium",2,IF('Data · Indices'!E177="High",3,NA()))))</f>
        <v/>
      </c>
      <c r="P177" s="21" t="str">
        <f>IF('Data · Indices'!F177="","",IF('Data · Indices'!F177="Low",1,IF('Data · Indices'!F177="Medium",2,IF('Data · Indices'!F177="High",3,NA()))))</f>
        <v/>
      </c>
      <c r="Q177" s="21" t="str">
        <f>IF('Data · Indices'!G177="","",IF('Data · Indices'!G177="Low",1,IF('Data · Indices'!G177="Medium",2,IF('Data · Indices'!G177="High",3,NA()))))</f>
        <v/>
      </c>
      <c r="R177" s="21">
        <f t="shared" si="17"/>
        <v>10</v>
      </c>
      <c r="S177" s="19" t="s">
        <v>767</v>
      </c>
      <c r="T177" s="38"/>
      <c r="U177" s="39"/>
    </row>
    <row r="178" spans="1:21" x14ac:dyDescent="0.2">
      <c r="A178" s="15" t="s">
        <v>768</v>
      </c>
      <c r="B178" s="15" t="s">
        <v>769</v>
      </c>
      <c r="C178" s="35" t="s">
        <v>770</v>
      </c>
      <c r="D178" s="16" t="str">
        <f t="shared" si="12"/>
        <v>High Risk</v>
      </c>
      <c r="E178" s="30" t="str">
        <f>IF(SUM('Data · Lists'!C178:F178)&gt;0,"Blacklist: "&amp;TRIM(IF('Data · Lists'!C178=1,"FATF blacklist; ","")&amp;IF('Data · Lists'!D178=1,"UN sanctions; ","")&amp;IF('Data · Lists'!E178=1,"home-jurisdiction sanctions; ","")&amp;IF('Data · Lists'!F178=1,"internal blacklist","")),IF(SUM('Data · Lists'!G178:L178)&gt;0,"Auto-High: "&amp;TRIM(IF('Data · Lists'!G178=1,"FATF greylist; ","")&amp;IF('Data · Lists'!H178=1,"EU high-risk; ","")&amp;IF('Data · Lists'!I178=1,"EU sanctions; ","")&amp;IF('Data · Lists'!J178=1,"UK sanctions; ","")&amp;IF('Data · Lists'!K178=1,"OFAC; ","")&amp;IF('Data · Lists'!L178=1,"Canada sanctions","")),IF(J178=0,"No index data: Manual Review",IF(K178&lt;cov_min,"Coverage below minimum: Manual Review","Index-based"&amp;IF(J178=1," (single indicator, raised one level)","")&amp;IF('Data · Lists'!M178=1," + offshore floor","")))))</f>
        <v>Coverage below minimum: Manual Review</v>
      </c>
      <c r="F178" s="30" t="str">
        <f t="shared" si="13"/>
        <v>EDD, enhanced ongoing monitoring, management approval to onboard or continue.</v>
      </c>
      <c r="G178" s="11" t="inlineStr">
        <is>
          <t xml:space="preserve">High Risk</t>
        </is>
      </c>
      <c r="H178" s="36" t="inlineStr">
        <is>
          <t xml:space="preserve">Northhold default rule R5: conflict, divided authority, GTI high, WGI political stability very low.</t>
        </is>
      </c>
      <c r="I178" s="11" t="str">
        <f>IF(SUM('Data · Lists'!C178:F178)&gt;0,"Blacklist",IF(SUM('Data · Lists'!G178:L178)&gt;0,"High Risk",IF(J178=0,"Manual Review",IF(K178&lt;cov_min,"Manual Review",INDEX(Cfg_Ratings,MIN(3,MAX(IF('Data · Lists'!M178=1,off_floor,1),IF(J178=1,IF(L178&lt;band_L,1,IF(L178&lt;band_M,2,3))+1,IF(L178&lt;band_L,1,IF(L178&lt;band_M,2,3))))))))))</f>
        <v>Manual Review</v>
      </c>
      <c r="J178" s="11">
        <f t="shared" si="14"/>
        <v>2</v>
      </c>
      <c r="K178" s="17">
        <f t="shared" si="15"/>
        <v>0.25</v>
      </c>
      <c r="L178" s="18">
        <f t="shared" si="16"/>
        <v>3.0</v>
      </c>
      <c r="M178" s="11" t="str">
        <f>IF('Data · Indices'!C178="","",IF('Data · Indices'!C178="Low",1,IF('Data · Indices'!C178="Medium",2,IF('Data · Indices'!C178="High",3,NA()))))</f>
        <v/>
      </c>
      <c r="N178" s="11" t="str">
        <f>IF('Data · Indices'!D178="","",IF('Data · Indices'!D178="Low",1,IF('Data · Indices'!D178="Medium",2,IF('Data · Indices'!D178="High",3,NA()))))</f>
        <v/>
      </c>
      <c r="O178" s="11" t="str">
        <f>IF('Data · Indices'!E178="","",IF('Data · Indices'!E178="Low",1,IF('Data · Indices'!E178="Medium",2,IF('Data · Indices'!E178="High",3,NA()))))</f>
        <v/>
      </c>
      <c r="P178" s="11" t="str">
        <f>IF('Data · Indices'!F178="","",IF('Data · Indices'!F178="Low",1,IF('Data · Indices'!F178="Medium",2,IF('Data · Indices'!F178="High",3,NA()))))</f>
        <v/>
      </c>
      <c r="Q178" s="11" t="str">
        <f>IF('Data · Indices'!G178="","",IF('Data · Indices'!G178="Low",1,IF('Data · Indices'!G178="Medium",2,IF('Data · Indices'!G178="High",3,NA()))))</f>
        <v/>
      </c>
      <c r="R178" s="11">
        <f t="shared" si="17"/>
        <v>25</v>
      </c>
      <c r="S178" s="15" t="s">
        <v>771</v>
      </c>
      <c r="T178" s="30"/>
      <c r="U178" s="36"/>
    </row>
    <row r="179" spans="1:21" x14ac:dyDescent="0.2">
      <c r="A179" s="19" t="s">
        <v>772</v>
      </c>
      <c r="B179" s="19" t="s">
        <v>773</v>
      </c>
      <c r="C179" s="37" t="s">
        <v>774</v>
      </c>
      <c r="D179" s="20" t="str">
        <f t="shared" si="12"/>
        <v>Medium Risk</v>
      </c>
      <c r="E179" s="38" t="str">
        <f>IF(SUM('Data · Lists'!C179:F179)&gt;0,"Blacklist: "&amp;TRIM(IF('Data · Lists'!C179=1,"FATF blacklist; ","")&amp;IF('Data · Lists'!D179=1,"UN sanctions; ","")&amp;IF('Data · Lists'!E179=1,"home-jurisdiction sanctions; ","")&amp;IF('Data · Lists'!F179=1,"internal blacklist","")),IF(SUM('Data · Lists'!G179:L179)&gt;0,"Auto-High: "&amp;TRIM(IF('Data · Lists'!G179=1,"FATF greylist; ","")&amp;IF('Data · Lists'!H179=1,"EU high-risk; ","")&amp;IF('Data · Lists'!I179=1,"EU sanctions; ","")&amp;IF('Data · Lists'!J179=1,"UK sanctions; ","")&amp;IF('Data · Lists'!K179=1,"OFAC; ","")&amp;IF('Data · Lists'!L179=1,"Canada sanctions","")),IF(J179=0,"No index data: Manual Review",IF(K179&lt;cov_min,"Coverage below minimum: Manual Review","Index-based"&amp;IF(J179=1," (single indicator, raised one level)","")&amp;IF('Data · Lists'!M179=1," + offshore floor","")))))</f>
        <v>Index-based + offshore floor</v>
      </c>
      <c r="F179" s="38" t="str">
        <f t="shared" si="13"/>
        <v>Standard CDD with awareness of contextual factors.</v>
      </c>
      <c r="G179" s="21"/>
      <c r="H179" s="39"/>
      <c r="I179" s="21" t="str">
        <f>IF(SUM('Data · Lists'!C179:F179)&gt;0,"Blacklist",IF(SUM('Data · Lists'!G179:L179)&gt;0,"High Risk",IF(J179=0,"Manual Review",IF(K179&lt;cov_min,"Manual Review",INDEX(Cfg_Ratings,MIN(3,MAX(IF('Data · Lists'!M179=1,off_floor,1),IF(J179=1,IF(L179&lt;band_L,1,IF(L179&lt;band_M,2,3))+1,IF(L179&lt;band_L,1,IF(L179&lt;band_M,2,3))))))))))</f>
        <v>Medium Risk</v>
      </c>
      <c r="J179" s="21">
        <f t="shared" si="14"/>
        <v>5</v>
      </c>
      <c r="K179" s="22">
        <f t="shared" si="15"/>
        <v>1.0</v>
      </c>
      <c r="L179" s="23">
        <f t="shared" si="16"/>
        <v>2.2</v>
      </c>
      <c r="M179" s="21" t="str">
        <f>IF('Data · Indices'!C179="","",IF('Data · Indices'!C179="Low",1,IF('Data · Indices'!C179="Medium",2,IF('Data · Indices'!C179="High",3,NA()))))</f>
        <v/>
      </c>
      <c r="N179" s="21" t="str">
        <f>IF('Data · Indices'!D179="","",IF('Data · Indices'!D179="Low",1,IF('Data · Indices'!D179="Medium",2,IF('Data · Indices'!D179="High",3,NA()))))</f>
        <v/>
      </c>
      <c r="O179" s="21" t="str">
        <f>IF('Data · Indices'!E179="","",IF('Data · Indices'!E179="Low",1,IF('Data · Indices'!E179="Medium",2,IF('Data · Indices'!E179="High",3,NA()))))</f>
        <v/>
      </c>
      <c r="P179" s="21" t="str">
        <f>IF('Data · Indices'!F179="","",IF('Data · Indices'!F179="Low",1,IF('Data · Indices'!F179="Medium",2,IF('Data · Indices'!F179="High",3,NA()))))</f>
        <v/>
      </c>
      <c r="Q179" s="21" t="str">
        <f>IF('Data · Indices'!G179="","",IF('Data · Indices'!G179="Low",1,IF('Data · Indices'!G179="Medium",2,IF('Data · Indices'!G179="High",3,NA()))))</f>
        <v/>
      </c>
      <c r="R179" s="21">
        <f t="shared" si="17"/>
        <v>100</v>
      </c>
      <c r="S179" s="19" t="s">
        <v>775</v>
      </c>
      <c r="T179" s="38"/>
      <c r="U179" s="39"/>
    </row>
    <row r="180" spans="1:21" x14ac:dyDescent="0.2">
      <c r="A180" s="15" t="s">
        <v>776</v>
      </c>
      <c r="B180" s="15" t="s">
        <v>777</v>
      </c>
      <c r="C180" s="35" t="s">
        <v>778</v>
      </c>
      <c r="D180" s="16" t="str">
        <f t="shared" si="12"/>
        <v>High Risk</v>
      </c>
      <c r="E180" s="30" t="str">
        <f>IF(SUM('Data · Lists'!C180:F180)&gt;0,"Blacklist: "&amp;TRIM(IF('Data · Lists'!C180=1,"FATF blacklist; ","")&amp;IF('Data · Lists'!D180=1,"UN sanctions; ","")&amp;IF('Data · Lists'!E180=1,"home-jurisdiction sanctions; ","")&amp;IF('Data · Lists'!F180=1,"internal blacklist","")),IF(SUM('Data · Lists'!G180:L180)&gt;0,"Auto-High: "&amp;TRIM(IF('Data · Lists'!G180=1,"FATF greylist; ","")&amp;IF('Data · Lists'!H180=1,"EU high-risk; ","")&amp;IF('Data · Lists'!I180=1,"EU sanctions; ","")&amp;IF('Data · Lists'!J180=1,"UK sanctions; ","")&amp;IF('Data · Lists'!K180=1,"OFAC; ","")&amp;IF('Data · Lists'!L180=1,"Canada sanctions","")),IF(J180=0,"No index data: Manual Review",IF(K180&lt;cov_min,"Coverage below minimum: Manual Review","Index-based"&amp;IF(J180=1," (single indicator, raised one level)","")&amp;IF('Data · Lists'!M180=1," + offshore floor","")))))</f>
        <v>Auto-High: FATF greylist;</v>
      </c>
      <c r="F180" s="30" t="str">
        <f t="shared" si="13"/>
        <v>EDD, enhanced ongoing monitoring, management approval to onboard or continue.</v>
      </c>
      <c r="G180" s="11"/>
      <c r="H180" s="36"/>
      <c r="I180" s="11" t="str">
        <f>IF(SUM('Data · Lists'!C180:F180)&gt;0,"Blacklist",IF(SUM('Data · Lists'!G180:L180)&gt;0,"High Risk",IF(J180=0,"Manual Review",IF(K180&lt;cov_min,"Manual Review",INDEX(Cfg_Ratings,MIN(3,MAX(IF('Data · Lists'!M180=1,off_floor,1),IF(J180=1,IF(L180&lt;band_L,1,IF(L180&lt;band_M,2,3))+1,IF(L180&lt;band_L,1,IF(L180&lt;band_M,2,3))))))))))</f>
        <v>High Risk</v>
      </c>
      <c r="J180" s="11">
        <f t="shared" si="14"/>
        <v>4</v>
      </c>
      <c r="K180" s="17">
        <f t="shared" si="15"/>
        <v>0.8</v>
      </c>
      <c r="L180" s="18">
        <f t="shared" si="16"/>
        <v>2.625</v>
      </c>
      <c r="M180" s="11" t="str">
        <f>IF('Data · Indices'!C180="","",IF('Data · Indices'!C180="Low",1,IF('Data · Indices'!C180="Medium",2,IF('Data · Indices'!C180="High",3,NA()))))</f>
        <v/>
      </c>
      <c r="N180" s="11" t="str">
        <f>IF('Data · Indices'!D180="","",IF('Data · Indices'!D180="Low",1,IF('Data · Indices'!D180="Medium",2,IF('Data · Indices'!D180="High",3,NA()))))</f>
        <v/>
      </c>
      <c r="O180" s="11" t="str">
        <f>IF('Data · Indices'!E180="","",IF('Data · Indices'!E180="Low",1,IF('Data · Indices'!E180="Medium",2,IF('Data · Indices'!E180="High",3,NA()))))</f>
        <v/>
      </c>
      <c r="P180" s="11" t="str">
        <f>IF('Data · Indices'!F180="","",IF('Data · Indices'!F180="Low",1,IF('Data · Indices'!F180="Medium",2,IF('Data · Indices'!F180="High",3,NA()))))</f>
        <v/>
      </c>
      <c r="Q180" s="11" t="str">
        <f>IF('Data · Indices'!G180="","",IF('Data · Indices'!G180="Low",1,IF('Data · Indices'!G180="Medium",2,IF('Data · Indices'!G180="High",3,NA()))))</f>
        <v/>
      </c>
      <c r="R180" s="11">
        <f t="shared" si="17"/>
        <v>80</v>
      </c>
      <c r="S180" s="15" t="s">
        <v>779</v>
      </c>
      <c r="T180" s="30"/>
      <c r="U180" s="36"/>
    </row>
    <row r="181" spans="1:21" x14ac:dyDescent="0.2">
      <c r="A181" s="19" t="s">
        <v>780</v>
      </c>
      <c r="B181" s="19" t="s">
        <v>781</v>
      </c>
      <c r="C181" s="37" t="s">
        <v>782</v>
      </c>
      <c r="D181" s="20" t="str">
        <f t="shared" si="12"/>
        <v>Medium Risk</v>
      </c>
      <c r="E181" s="38" t="str">
        <f>IF(SUM('Data · Lists'!C181:F181)&gt;0,"Blacklist: "&amp;TRIM(IF('Data · Lists'!C181=1,"FATF blacklist; ","")&amp;IF('Data · Lists'!D181=1,"UN sanctions; ","")&amp;IF('Data · Lists'!E181=1,"home-jurisdiction sanctions; ","")&amp;IF('Data · Lists'!F181=1,"internal blacklist","")),IF(SUM('Data · Lists'!G181:L181)&gt;0,"Auto-High: "&amp;TRIM(IF('Data · Lists'!G181=1,"FATF greylist; ","")&amp;IF('Data · Lists'!H181=1,"EU high-risk; ","")&amp;IF('Data · Lists'!I181=1,"EU sanctions; ","")&amp;IF('Data · Lists'!J181=1,"UK sanctions; ","")&amp;IF('Data · Lists'!K181=1,"OFAC; ","")&amp;IF('Data · Lists'!L181=1,"Canada sanctions","")),IF(J181=0,"No index data: Manual Review",IF(K181&lt;cov_min,"Coverage below minimum: Manual Review","Index-based"&amp;IF(J181=1," (single indicator, raised one level)","")&amp;IF('Data · Lists'!M181=1," + offshore floor","")))))</f>
        <v>Index-based</v>
      </c>
      <c r="F181" s="38" t="str">
        <f t="shared" si="13"/>
        <v>Standard CDD with awareness of contextual factors.</v>
      </c>
      <c r="G181" s="21"/>
      <c r="H181" s="39"/>
      <c r="I181" s="21" t="str">
        <f>IF(SUM('Data · Lists'!C181:F181)&gt;0,"Blacklist",IF(SUM('Data · Lists'!G181:L181)&gt;0,"High Risk",IF(J181=0,"Manual Review",IF(K181&lt;cov_min,"Manual Review",INDEX(Cfg_Ratings,MIN(3,MAX(IF('Data · Lists'!M181=1,off_floor,1),IF(J181=1,IF(L181&lt;band_L,1,IF(L181&lt;band_M,2,3))+1,IF(L181&lt;band_L,1,IF(L181&lt;band_M,2,3))))))))))</f>
        <v>Medium Risk</v>
      </c>
      <c r="J181" s="21">
        <f t="shared" si="14"/>
        <v>5</v>
      </c>
      <c r="K181" s="22">
        <f t="shared" si="15"/>
        <v>1.0</v>
      </c>
      <c r="L181" s="23">
        <f t="shared" si="16"/>
        <v>1.8</v>
      </c>
      <c r="M181" s="21" t="str">
        <f>IF('Data · Indices'!C181="","",IF('Data · Indices'!C181="Low",1,IF('Data · Indices'!C181="Medium",2,IF('Data · Indices'!C181="High",3,NA()))))</f>
        <v/>
      </c>
      <c r="N181" s="21" t="str">
        <f>IF('Data · Indices'!D181="","",IF('Data · Indices'!D181="Low",1,IF('Data · Indices'!D181="Medium",2,IF('Data · Indices'!D181="High",3,NA()))))</f>
        <v/>
      </c>
      <c r="O181" s="21" t="str">
        <f>IF('Data · Indices'!E181="","",IF('Data · Indices'!E181="Low",1,IF('Data · Indices'!E181="Medium",2,IF('Data · Indices'!E181="High",3,NA()))))</f>
        <v/>
      </c>
      <c r="P181" s="21" t="str">
        <f>IF('Data · Indices'!F181="","",IF('Data · Indices'!F181="Low",1,IF('Data · Indices'!F181="Medium",2,IF('Data · Indices'!F181="High",3,NA()))))</f>
        <v/>
      </c>
      <c r="Q181" s="21" t="str">
        <f>IF('Data · Indices'!G181="","",IF('Data · Indices'!G181="Low",1,IF('Data · Indices'!G181="Medium",2,IF('Data · Indices'!G181="High",3,NA()))))</f>
        <v/>
      </c>
      <c r="R181" s="21">
        <f t="shared" si="17"/>
        <v>100</v>
      </c>
      <c r="S181" s="19" t="s">
        <v>783</v>
      </c>
      <c r="T181" s="38"/>
      <c r="U181" s="39"/>
    </row>
    <row r="182" spans="1:21" x14ac:dyDescent="0.2">
      <c r="A182" s="15" t="s">
        <v>784</v>
      </c>
      <c r="B182" s="15" t="s">
        <v>785</v>
      </c>
      <c r="C182" s="35" t="s">
        <v>786</v>
      </c>
      <c r="D182" s="16" t="str">
        <f t="shared" si="12"/>
        <v>Medium Risk</v>
      </c>
      <c r="E182" s="30" t="str">
        <f>IF(SUM('Data · Lists'!C182:F182)&gt;0,"Blacklist: "&amp;TRIM(IF('Data · Lists'!C182=1,"FATF blacklist; ","")&amp;IF('Data · Lists'!D182=1,"UN sanctions; ","")&amp;IF('Data · Lists'!E182=1,"home-jurisdiction sanctions; ","")&amp;IF('Data · Lists'!F182=1,"internal blacklist","")),IF(SUM('Data · Lists'!G182:L182)&gt;0,"Auto-High: "&amp;TRIM(IF('Data · Lists'!G182=1,"FATF greylist; ","")&amp;IF('Data · Lists'!H182=1,"EU high-risk; ","")&amp;IF('Data · Lists'!I182=1,"EU sanctions; ","")&amp;IF('Data · Lists'!J182=1,"UK sanctions; ","")&amp;IF('Data · Lists'!K182=1,"OFAC; ","")&amp;IF('Data · Lists'!L182=1,"Canada sanctions","")),IF(J182=0,"No index data: Manual Review",IF(K182&lt;cov_min,"Coverage below minimum: Manual Review","Index-based"&amp;IF(J182=1," (single indicator, raised one level)","")&amp;IF('Data · Lists'!M182=1," + offshore floor","")))))</f>
        <v>Index-based</v>
      </c>
      <c r="F182" s="30" t="str">
        <f t="shared" si="13"/>
        <v>Standard CDD with awareness of contextual factors.</v>
      </c>
      <c r="G182" s="11"/>
      <c r="H182" s="36"/>
      <c r="I182" s="11" t="str">
        <f>IF(SUM('Data · Lists'!C182:F182)&gt;0,"Blacklist",IF(SUM('Data · Lists'!G182:L182)&gt;0,"High Risk",IF(J182=0,"Manual Review",IF(K182&lt;cov_min,"Manual Review",INDEX(Cfg_Ratings,MIN(3,MAX(IF('Data · Lists'!M182=1,off_floor,1),IF(J182=1,IF(L182&lt;band_L,1,IF(L182&lt;band_M,2,3))+1,IF(L182&lt;band_L,1,IF(L182&lt;band_M,2,3))))))))))</f>
        <v>Medium Risk</v>
      </c>
      <c r="J182" s="11">
        <f t="shared" si="14"/>
        <v>5</v>
      </c>
      <c r="K182" s="17">
        <f t="shared" si="15"/>
        <v>1.0</v>
      </c>
      <c r="L182" s="18">
        <f t="shared" si="16"/>
        <v>1.9</v>
      </c>
      <c r="M182" s="11" t="str">
        <f>IF('Data · Indices'!C182="","",IF('Data · Indices'!C182="Low",1,IF('Data · Indices'!C182="Medium",2,IF('Data · Indices'!C182="High",3,NA()))))</f>
        <v/>
      </c>
      <c r="N182" s="11" t="str">
        <f>IF('Data · Indices'!D182="","",IF('Data · Indices'!D182="Low",1,IF('Data · Indices'!D182="Medium",2,IF('Data · Indices'!D182="High",3,NA()))))</f>
        <v/>
      </c>
      <c r="O182" s="11" t="str">
        <f>IF('Data · Indices'!E182="","",IF('Data · Indices'!E182="Low",1,IF('Data · Indices'!E182="Medium",2,IF('Data · Indices'!E182="High",3,NA()))))</f>
        <v/>
      </c>
      <c r="P182" s="11" t="str">
        <f>IF('Data · Indices'!F182="","",IF('Data · Indices'!F182="Low",1,IF('Data · Indices'!F182="Medium",2,IF('Data · Indices'!F182="High",3,NA()))))</f>
        <v/>
      </c>
      <c r="Q182" s="11" t="str">
        <f>IF('Data · Indices'!G182="","",IF('Data · Indices'!G182="Low",1,IF('Data · Indices'!G182="Medium",2,IF('Data · Indices'!G182="High",3,NA()))))</f>
        <v/>
      </c>
      <c r="R182" s="11">
        <f t="shared" si="17"/>
        <v>100</v>
      </c>
      <c r="S182" s="15" t="s">
        <v>787</v>
      </c>
      <c r="T182" s="30"/>
      <c r="U182" s="36"/>
    </row>
    <row r="183" spans="1:21" x14ac:dyDescent="0.2">
      <c r="A183" s="19" t="s">
        <v>788</v>
      </c>
      <c r="B183" s="19" t="s">
        <v>789</v>
      </c>
      <c r="C183" s="37" t="s">
        <v>790</v>
      </c>
      <c r="D183" s="20" t="str">
        <f t="shared" si="12"/>
        <v>High Risk</v>
      </c>
      <c r="E183" s="38" t="str">
        <f>IF(SUM('Data · Lists'!C183:F183)&gt;0,"Blacklist: "&amp;TRIM(IF('Data · Lists'!C183=1,"FATF blacklist; ","")&amp;IF('Data · Lists'!D183=1,"UN sanctions; ","")&amp;IF('Data · Lists'!E183=1,"home-jurisdiction sanctions; ","")&amp;IF('Data · Lists'!F183=1,"internal blacklist","")),IF(SUM('Data · Lists'!G183:L183)&gt;0,"Auto-High: "&amp;TRIM(IF('Data · Lists'!G183=1,"FATF greylist; ","")&amp;IF('Data · Lists'!H183=1,"EU high-risk; ","")&amp;IF('Data · Lists'!I183=1,"EU sanctions; ","")&amp;IF('Data · Lists'!J183=1,"UK sanctions; ","")&amp;IF('Data · Lists'!K183=1,"OFAC; ","")&amp;IF('Data · Lists'!L183=1,"Canada sanctions","")),IF(J183=0,"No index data: Manual Review",IF(K183&lt;cov_min,"Coverage below minimum: Manual Review","Index-based"&amp;IF(J183=1," (single indicator, raised one level)","")&amp;IF('Data · Lists'!M183=1," + offshore floor","")))))</f>
        <v>Index-based + offshore floor</v>
      </c>
      <c r="F183" s="38" t="str">
        <f t="shared" si="13"/>
        <v>EDD, enhanced ongoing monitoring, management approval to onboard or continue.</v>
      </c>
      <c r="G183" s="21"/>
      <c r="H183" s="39"/>
      <c r="I183" s="21" t="str">
        <f>IF(SUM('Data · Lists'!C183:F183)&gt;0,"Blacklist",IF(SUM('Data · Lists'!G183:L183)&gt;0,"High Risk",IF(J183=0,"Manual Review",IF(K183&lt;cov_min,"Manual Review",INDEX(Cfg_Ratings,MIN(3,MAX(IF('Data · Lists'!M183=1,off_floor,1),IF(J183=1,IF(L183&lt;band_L,1,IF(L183&lt;band_M,2,3))+1,IF(L183&lt;band_L,1,IF(L183&lt;band_M,2,3))))))))))</f>
        <v>High Risk</v>
      </c>
      <c r="J183" s="21">
        <f t="shared" si="14"/>
        <v>5</v>
      </c>
      <c r="K183" s="22">
        <f t="shared" si="15"/>
        <v>1.0</v>
      </c>
      <c r="L183" s="23">
        <f t="shared" si="16"/>
        <v>2.4</v>
      </c>
      <c r="M183" s="21" t="str">
        <f>IF('Data · Indices'!C183="","",IF('Data · Indices'!C183="Low",1,IF('Data · Indices'!C183="Medium",2,IF('Data · Indices'!C183="High",3,NA()))))</f>
        <v/>
      </c>
      <c r="N183" s="21" t="str">
        <f>IF('Data · Indices'!D183="","",IF('Data · Indices'!D183="Low",1,IF('Data · Indices'!D183="Medium",2,IF('Data · Indices'!D183="High",3,NA()))))</f>
        <v/>
      </c>
      <c r="O183" s="21" t="str">
        <f>IF('Data · Indices'!E183="","",IF('Data · Indices'!E183="Low",1,IF('Data · Indices'!E183="Medium",2,IF('Data · Indices'!E183="High",3,NA()))))</f>
        <v/>
      </c>
      <c r="P183" s="21" t="str">
        <f>IF('Data · Indices'!F183="","",IF('Data · Indices'!F183="Low",1,IF('Data · Indices'!F183="Medium",2,IF('Data · Indices'!F183="High",3,NA()))))</f>
        <v/>
      </c>
      <c r="Q183" s="21" t="str">
        <f>IF('Data · Indices'!G183="","",IF('Data · Indices'!G183="Low",1,IF('Data · Indices'!G183="Medium",2,IF('Data · Indices'!G183="High",3,NA()))))</f>
        <v/>
      </c>
      <c r="R183" s="21">
        <f t="shared" si="17"/>
        <v>100</v>
      </c>
      <c r="S183" s="19" t="s">
        <v>791</v>
      </c>
      <c r="T183" s="38"/>
      <c r="U183" s="39"/>
    </row>
    <row r="184" spans="1:21" x14ac:dyDescent="0.2">
      <c r="A184" s="15" t="s">
        <v>792</v>
      </c>
      <c r="B184" s="15" t="s">
        <v>793</v>
      </c>
      <c r="C184" s="35" t="s">
        <v>794</v>
      </c>
      <c r="D184" s="16" t="str">
        <f t="shared" si="12"/>
        <v>High Risk</v>
      </c>
      <c r="E184" s="30" t="str">
        <f>IF(SUM('Data · Lists'!C184:F184)&gt;0,"Blacklist: "&amp;TRIM(IF('Data · Lists'!C184=1,"FATF blacklist; ","")&amp;IF('Data · Lists'!D184=1,"UN sanctions; ","")&amp;IF('Data · Lists'!E184=1,"home-jurisdiction sanctions; ","")&amp;IF('Data · Lists'!F184=1,"internal blacklist","")),IF(SUM('Data · Lists'!G184:L184)&gt;0,"Auto-High: "&amp;TRIM(IF('Data · Lists'!G184=1,"FATF greylist; ","")&amp;IF('Data · Lists'!H184=1,"EU high-risk; ","")&amp;IF('Data · Lists'!I184=1,"EU sanctions; ","")&amp;IF('Data · Lists'!J184=1,"UK sanctions; ","")&amp;IF('Data · Lists'!K184=1,"OFAC; ","")&amp;IF('Data · Lists'!L184=1,"Canada sanctions","")),IF(J184=0,"No index data: Manual Review",IF(K184&lt;cov_min,"Coverage below minimum: Manual Review","Index-based"&amp;IF(J184=1," (single indicator, raised one level)","")&amp;IF('Data · Lists'!M184=1," + offshore floor","")))))</f>
        <v>No index data: Manual Review</v>
      </c>
      <c r="F184" s="30" t="str">
        <f t="shared" si="13"/>
        <v>EDD, enhanced ongoing monitoring, management approval to onboard or continue.</v>
      </c>
      <c r="G184" s="11" t="inlineStr">
        <is>
          <t xml:space="preserve">High Risk</t>
        </is>
      </c>
      <c r="H184" s="36" t="inlineStr">
        <is>
          <t xml:space="preserve">Northhold default rule R1: c. 40 residents, no financial sector.</t>
        </is>
      </c>
      <c r="I184" s="11" t="str">
        <f>IF(SUM('Data · Lists'!C184:F184)&gt;0,"Blacklist",IF(SUM('Data · Lists'!G184:L184)&gt;0,"High Risk",IF(J184=0,"Manual Review",IF(K184&lt;cov_min,"Manual Review",INDEX(Cfg_Ratings,MIN(3,MAX(IF('Data · Lists'!M184=1,off_floor,1),IF(J184=1,IF(L184&lt;band_L,1,IF(L184&lt;band_M,2,3))+1,IF(L184&lt;band_L,1,IF(L184&lt;band_M,2,3))))))))))</f>
        <v>Manual Review</v>
      </c>
      <c r="J184" s="11">
        <f t="shared" si="14"/>
        <v>0</v>
      </c>
      <c r="K184" s="17">
        <f t="shared" si="15"/>
        <v>0.0</v>
      </c>
      <c r="L184" s="18" t="str">
        <f t="shared" si="16"/>
        <v/>
      </c>
      <c r="M184" s="11" t="str">
        <f>IF('Data · Indices'!C184="","",IF('Data · Indices'!C184="Low",1,IF('Data · Indices'!C184="Medium",2,IF('Data · Indices'!C184="High",3,NA()))))</f>
        <v/>
      </c>
      <c r="N184" s="11" t="str">
        <f>IF('Data · Indices'!D184="","",IF('Data · Indices'!D184="Low",1,IF('Data · Indices'!D184="Medium",2,IF('Data · Indices'!D184="High",3,NA()))))</f>
        <v/>
      </c>
      <c r="O184" s="11" t="str">
        <f>IF('Data · Indices'!E184="","",IF('Data · Indices'!E184="Low",1,IF('Data · Indices'!E184="Medium",2,IF('Data · Indices'!E184="High",3,NA()))))</f>
        <v/>
      </c>
      <c r="P184" s="11" t="str">
        <f>IF('Data · Indices'!F184="","",IF('Data · Indices'!F184="Low",1,IF('Data · Indices'!F184="Medium",2,IF('Data · Indices'!F184="High",3,NA()))))</f>
        <v/>
      </c>
      <c r="Q184" s="11" t="str">
        <f>IF('Data · Indices'!G184="","",IF('Data · Indices'!G184="Low",1,IF('Data · Indices'!G184="Medium",2,IF('Data · Indices'!G184="High",3,NA()))))</f>
        <v/>
      </c>
      <c r="R184" s="11">
        <f t="shared" si="17"/>
        <v>0</v>
      </c>
      <c r="S184" s="15" t="s">
        <v>795</v>
      </c>
      <c r="T184" s="30"/>
      <c r="U184" s="36"/>
    </row>
    <row r="185" spans="1:21" x14ac:dyDescent="0.2">
      <c r="A185" s="19" t="s">
        <v>796</v>
      </c>
      <c r="B185" s="19" t="s">
        <v>797</v>
      </c>
      <c r="C185" s="37" t="s">
        <v>798</v>
      </c>
      <c r="D185" s="20" t="str">
        <f t="shared" si="12"/>
        <v>Low Risk</v>
      </c>
      <c r="E185" s="38" t="str">
        <f>IF(SUM('Data · Lists'!C185:F185)&gt;0,"Blacklist: "&amp;TRIM(IF('Data · Lists'!C185=1,"FATF blacklist; ","")&amp;IF('Data · Lists'!D185=1,"UN sanctions; ","")&amp;IF('Data · Lists'!E185=1,"home-jurisdiction sanctions; ","")&amp;IF('Data · Lists'!F185=1,"internal blacklist","")),IF(SUM('Data · Lists'!G185:L185)&gt;0,"Auto-High: "&amp;TRIM(IF('Data · Lists'!G185=1,"FATF greylist; ","")&amp;IF('Data · Lists'!H185=1,"EU high-risk; ","")&amp;IF('Data · Lists'!I185=1,"EU sanctions; ","")&amp;IF('Data · Lists'!J185=1,"UK sanctions; ","")&amp;IF('Data · Lists'!K185=1,"OFAC; ","")&amp;IF('Data · Lists'!L185=1,"Canada sanctions","")),IF(J185=0,"No index data: Manual Review",IF(K185&lt;cov_min,"Coverage below minimum: Manual Review","Index-based"&amp;IF(J185=1," (single indicator, raised one level)","")&amp;IF('Data · Lists'!M185=1," + offshore floor","")))))</f>
        <v>Index-based</v>
      </c>
      <c r="F185" s="38" t="str">
        <f t="shared" si="13"/>
        <v>Simplified measures where permitted, subject to Compliance confirmation.</v>
      </c>
      <c r="G185" s="21"/>
      <c r="H185" s="39"/>
      <c r="I185" s="21" t="str">
        <f>IF(SUM('Data · Lists'!C185:F185)&gt;0,"Blacklist",IF(SUM('Data · Lists'!G185:L185)&gt;0,"High Risk",IF(J185=0,"Manual Review",IF(K185&lt;cov_min,"Manual Review",INDEX(Cfg_Ratings,MIN(3,MAX(IF('Data · Lists'!M185=1,off_floor,1),IF(J185=1,IF(L185&lt;band_L,1,IF(L185&lt;band_M,2,3))+1,IF(L185&lt;band_L,1,IF(L185&lt;band_M,2,3))))))))))</f>
        <v>Low Risk</v>
      </c>
      <c r="J185" s="21">
        <f t="shared" si="14"/>
        <v>5</v>
      </c>
      <c r="K185" s="22">
        <f t="shared" si="15"/>
        <v>1.0</v>
      </c>
      <c r="L185" s="23">
        <f t="shared" si="16"/>
        <v>1.55</v>
      </c>
      <c r="M185" s="21" t="str">
        <f>IF('Data · Indices'!C185="","",IF('Data · Indices'!C185="Low",1,IF('Data · Indices'!C185="Medium",2,IF('Data · Indices'!C185="High",3,NA()))))</f>
        <v/>
      </c>
      <c r="N185" s="21" t="str">
        <f>IF('Data · Indices'!D185="","",IF('Data · Indices'!D185="Low",1,IF('Data · Indices'!D185="Medium",2,IF('Data · Indices'!D185="High",3,NA()))))</f>
        <v/>
      </c>
      <c r="O185" s="21" t="str">
        <f>IF('Data · Indices'!E185="","",IF('Data · Indices'!E185="Low",1,IF('Data · Indices'!E185="Medium",2,IF('Data · Indices'!E185="High",3,NA()))))</f>
        <v/>
      </c>
      <c r="P185" s="21" t="str">
        <f>IF('Data · Indices'!F185="","",IF('Data · Indices'!F185="Low",1,IF('Data · Indices'!F185="Medium",2,IF('Data · Indices'!F185="High",3,NA()))))</f>
        <v/>
      </c>
      <c r="Q185" s="21" t="str">
        <f>IF('Data · Indices'!G185="","",IF('Data · Indices'!G185="Low",1,IF('Data · Indices'!G185="Medium",2,IF('Data · Indices'!G185="High",3,NA()))))</f>
        <v/>
      </c>
      <c r="R185" s="21">
        <f t="shared" si="17"/>
        <v>100</v>
      </c>
      <c r="S185" s="19" t="s">
        <v>799</v>
      </c>
      <c r="T185" s="38"/>
      <c r="U185" s="39"/>
    </row>
    <row r="186" spans="1:21" x14ac:dyDescent="0.2">
      <c r="A186" s="15" t="s">
        <v>800</v>
      </c>
      <c r="B186" s="15" t="s">
        <v>801</v>
      </c>
      <c r="C186" s="35" t="s">
        <v>802</v>
      </c>
      <c r="D186" s="16" t="str">
        <f t="shared" si="12"/>
        <v>Low Risk</v>
      </c>
      <c r="E186" s="30" t="str">
        <f>IF(SUM('Data · Lists'!C186:F186)&gt;0,"Blacklist: "&amp;TRIM(IF('Data · Lists'!C186=1,"FATF blacklist; ","")&amp;IF('Data · Lists'!D186=1,"UN sanctions; ","")&amp;IF('Data · Lists'!E186=1,"home-jurisdiction sanctions; ","")&amp;IF('Data · Lists'!F186=1,"internal blacklist","")),IF(SUM('Data · Lists'!G186:L186)&gt;0,"Auto-High: "&amp;TRIM(IF('Data · Lists'!G186=1,"FATF greylist; ","")&amp;IF('Data · Lists'!H186=1,"EU high-risk; ","")&amp;IF('Data · Lists'!I186=1,"EU sanctions; ","")&amp;IF('Data · Lists'!J186=1,"UK sanctions; ","")&amp;IF('Data · Lists'!K186=1,"OFAC; ","")&amp;IF('Data · Lists'!L186=1,"Canada sanctions","")),IF(J186=0,"No index data: Manual Review",IF(K186&lt;cov_min,"Coverage below minimum: Manual Review","Index-based"&amp;IF(J186=1," (single indicator, raised one level)","")&amp;IF('Data · Lists'!M186=1," + offshore floor","")))))</f>
        <v>Index-based</v>
      </c>
      <c r="F186" s="30" t="str">
        <f t="shared" si="13"/>
        <v>Simplified measures where permitted, subject to Compliance confirmation.</v>
      </c>
      <c r="G186" s="11"/>
      <c r="H186" s="36"/>
      <c r="I186" s="11" t="str">
        <f>IF(SUM('Data · Lists'!C186:F186)&gt;0,"Blacklist",IF(SUM('Data · Lists'!G186:L186)&gt;0,"High Risk",IF(J186=0,"Manual Review",IF(K186&lt;cov_min,"Manual Review",INDEX(Cfg_Ratings,MIN(3,MAX(IF('Data · Lists'!M186=1,off_floor,1),IF(J186=1,IF(L186&lt;band_L,1,IF(L186&lt;band_M,2,3))+1,IF(L186&lt;band_L,1,IF(L186&lt;band_M,2,3))))))))))</f>
        <v>Low Risk</v>
      </c>
      <c r="J186" s="11">
        <f t="shared" si="14"/>
        <v>5</v>
      </c>
      <c r="K186" s="17">
        <f t="shared" si="15"/>
        <v>1.0</v>
      </c>
      <c r="L186" s="18">
        <f t="shared" si="16"/>
        <v>1.15</v>
      </c>
      <c r="M186" s="11" t="str">
        <f>IF('Data · Indices'!C186="","",IF('Data · Indices'!C186="Low",1,IF('Data · Indices'!C186="Medium",2,IF('Data · Indices'!C186="High",3,NA()))))</f>
        <v/>
      </c>
      <c r="N186" s="11" t="str">
        <f>IF('Data · Indices'!D186="","",IF('Data · Indices'!D186="Low",1,IF('Data · Indices'!D186="Medium",2,IF('Data · Indices'!D186="High",3,NA()))))</f>
        <v/>
      </c>
      <c r="O186" s="11" t="str">
        <f>IF('Data · Indices'!E186="","",IF('Data · Indices'!E186="Low",1,IF('Data · Indices'!E186="Medium",2,IF('Data · Indices'!E186="High",3,NA()))))</f>
        <v/>
      </c>
      <c r="P186" s="11" t="str">
        <f>IF('Data · Indices'!F186="","",IF('Data · Indices'!F186="Low",1,IF('Data · Indices'!F186="Medium",2,IF('Data · Indices'!F186="High",3,NA()))))</f>
        <v/>
      </c>
      <c r="Q186" s="11" t="str">
        <f>IF('Data · Indices'!G186="","",IF('Data · Indices'!G186="Low",1,IF('Data · Indices'!G186="Medium",2,IF('Data · Indices'!G186="High",3,NA()))))</f>
        <v/>
      </c>
      <c r="R186" s="11">
        <f t="shared" si="17"/>
        <v>100</v>
      </c>
      <c r="S186" s="15" t="s">
        <v>803</v>
      </c>
      <c r="T186" s="30"/>
      <c r="U186" s="36"/>
    </row>
    <row r="187" spans="1:21" x14ac:dyDescent="0.2">
      <c r="A187" s="19" t="s">
        <v>804</v>
      </c>
      <c r="B187" s="19" t="s">
        <v>805</v>
      </c>
      <c r="C187" s="37" t="s">
        <v>806</v>
      </c>
      <c r="D187" s="20" t="str">
        <f t="shared" si="12"/>
        <v>Medium Risk</v>
      </c>
      <c r="E187" s="38" t="str">
        <f>IF(SUM('Data · Lists'!C187:F187)&gt;0,"Blacklist: "&amp;TRIM(IF('Data · Lists'!C187=1,"FATF blacklist; ","")&amp;IF('Data · Lists'!D187=1,"UN sanctions; ","")&amp;IF('Data · Lists'!E187=1,"home-jurisdiction sanctions; ","")&amp;IF('Data · Lists'!F187=1,"internal blacklist","")),IF(SUM('Data · Lists'!G187:L187)&gt;0,"Auto-High: "&amp;TRIM(IF('Data · Lists'!G187=1,"FATF greylist; ","")&amp;IF('Data · Lists'!H187=1,"EU high-risk; ","")&amp;IF('Data · Lists'!I187=1,"EU sanctions; ","")&amp;IF('Data · Lists'!J187=1,"UK sanctions; ","")&amp;IF('Data · Lists'!K187=1,"OFAC; ","")&amp;IF('Data · Lists'!L187=1,"Canada sanctions","")),IF(J187=0,"No index data: Manual Review",IF(K187&lt;cov_min,"Coverage below minimum: Manual Review","Index-based"&amp;IF(J187=1," (single indicator, raised one level)","")&amp;IF('Data · Lists'!M187=1," + offshore floor","")))))</f>
        <v>Coverage below minimum: Manual Review</v>
      </c>
      <c r="F187" s="38" t="str">
        <f t="shared" si="13"/>
        <v>Standard CDD with awareness of contextual factors.</v>
      </c>
      <c r="G187" s="21" t="inlineStr">
        <is>
          <t xml:space="preserve">Medium Risk</t>
        </is>
      </c>
      <c r="H187" s="39" t="inlineStr">
        <is>
          <t xml:space="preserve">Northhold default rule R3: US territory, Bank Secrecy Act applies; high secrecy score (FSI). Parent USA = Medium Risk.</t>
        </is>
      </c>
      <c r="I187" s="21" t="str">
        <f>IF(SUM('Data · Lists'!C187:F187)&gt;0,"Blacklist",IF(SUM('Data · Lists'!G187:L187)&gt;0,"High Risk",IF(J187=0,"Manual Review",IF(K187&lt;cov_min,"Manual Review",INDEX(Cfg_Ratings,MIN(3,MAX(IF('Data · Lists'!M187=1,off_floor,1),IF(J187=1,IF(L187&lt;band_L,1,IF(L187&lt;band_M,2,3))+1,IF(L187&lt;band_L,1,IF(L187&lt;band_M,2,3))))))))))</f>
        <v>Manual Review</v>
      </c>
      <c r="J187" s="21">
        <f t="shared" si="14"/>
        <v>2</v>
      </c>
      <c r="K187" s="22">
        <f t="shared" si="15"/>
        <v>0.3</v>
      </c>
      <c r="L187" s="23">
        <f t="shared" si="16"/>
        <v>2.6666666666666665</v>
      </c>
      <c r="M187" s="21" t="str">
        <f>IF('Data · Indices'!C187="","",IF('Data · Indices'!C187="Low",1,IF('Data · Indices'!C187="Medium",2,IF('Data · Indices'!C187="High",3,NA()))))</f>
        <v/>
      </c>
      <c r="N187" s="21" t="str">
        <f>IF('Data · Indices'!D187="","",IF('Data · Indices'!D187="Low",1,IF('Data · Indices'!D187="Medium",2,IF('Data · Indices'!D187="High",3,NA()))))</f>
        <v/>
      </c>
      <c r="O187" s="21" t="str">
        <f>IF('Data · Indices'!E187="","",IF('Data · Indices'!E187="Low",1,IF('Data · Indices'!E187="Medium",2,IF('Data · Indices'!E187="High",3,NA()))))</f>
        <v/>
      </c>
      <c r="P187" s="21" t="str">
        <f>IF('Data · Indices'!F187="","",IF('Data · Indices'!F187="Low",1,IF('Data · Indices'!F187="Medium",2,IF('Data · Indices'!F187="High",3,NA()))))</f>
        <v/>
      </c>
      <c r="Q187" s="21" t="str">
        <f>IF('Data · Indices'!G187="","",IF('Data · Indices'!G187="Low",1,IF('Data · Indices'!G187="Medium",2,IF('Data · Indices'!G187="High",3,NA()))))</f>
        <v/>
      </c>
      <c r="R187" s="21">
        <f t="shared" si="17"/>
        <v>30</v>
      </c>
      <c r="S187" s="19" t="s">
        <v>807</v>
      </c>
      <c r="T187" s="38"/>
      <c r="U187" s="39"/>
    </row>
    <row r="188" spans="1:21" x14ac:dyDescent="0.2">
      <c r="A188" s="15" t="s">
        <v>808</v>
      </c>
      <c r="B188" s="15" t="s">
        <v>809</v>
      </c>
      <c r="C188" s="35" t="s">
        <v>810</v>
      </c>
      <c r="D188" s="16" t="str">
        <f t="shared" si="12"/>
        <v>Medium Risk</v>
      </c>
      <c r="E188" s="30" t="str">
        <f>IF(SUM('Data · Lists'!C188:F188)&gt;0,"Blacklist: "&amp;TRIM(IF('Data · Lists'!C188=1,"FATF blacklist; ","")&amp;IF('Data · Lists'!D188=1,"UN sanctions; ","")&amp;IF('Data · Lists'!E188=1,"home-jurisdiction sanctions; ","")&amp;IF('Data · Lists'!F188=1,"internal blacklist","")),IF(SUM('Data · Lists'!G188:L188)&gt;0,"Auto-High: "&amp;TRIM(IF('Data · Lists'!G188=1,"FATF greylist; ","")&amp;IF('Data · Lists'!H188=1,"EU high-risk; ","")&amp;IF('Data · Lists'!I188=1,"EU sanctions; ","")&amp;IF('Data · Lists'!J188=1,"UK sanctions; ","")&amp;IF('Data · Lists'!K188=1,"OFAC; ","")&amp;IF('Data · Lists'!L188=1,"Canada sanctions","")),IF(J188=0,"No index data: Manual Review",IF(K188&lt;cov_min,"Coverage below minimum: Manual Review","Index-based"&amp;IF(J188=1," (single indicator, raised one level)","")&amp;IF('Data · Lists'!M188=1," + offshore floor","")))))</f>
        <v>Index-based</v>
      </c>
      <c r="F188" s="30" t="str">
        <f t="shared" si="13"/>
        <v>Standard CDD with awareness of contextual factors.</v>
      </c>
      <c r="G188" s="11"/>
      <c r="H188" s="36"/>
      <c r="I188" s="11" t="str">
        <f>IF(SUM('Data · Lists'!C188:F188)&gt;0,"Blacklist",IF(SUM('Data · Lists'!G188:L188)&gt;0,"High Risk",IF(J188=0,"Manual Review",IF(K188&lt;cov_min,"Manual Review",INDEX(Cfg_Ratings,MIN(3,MAX(IF('Data · Lists'!M188=1,off_floor,1),IF(J188=1,IF(L188&lt;band_L,1,IF(L188&lt;band_M,2,3))+1,IF(L188&lt;band_L,1,IF(L188&lt;band_M,2,3))))))))))</f>
        <v>Medium Risk</v>
      </c>
      <c r="J188" s="11">
        <f t="shared" si="14"/>
        <v>5</v>
      </c>
      <c r="K188" s="17">
        <f t="shared" si="15"/>
        <v>1.0</v>
      </c>
      <c r="L188" s="18">
        <f t="shared" si="16"/>
        <v>1.95</v>
      </c>
      <c r="M188" s="11" t="str">
        <f>IF('Data · Indices'!C188="","",IF('Data · Indices'!C188="Low",1,IF('Data · Indices'!C188="Medium",2,IF('Data · Indices'!C188="High",3,NA()))))</f>
        <v/>
      </c>
      <c r="N188" s="11" t="str">
        <f>IF('Data · Indices'!D188="","",IF('Data · Indices'!D188="Low",1,IF('Data · Indices'!D188="Medium",2,IF('Data · Indices'!D188="High",3,NA()))))</f>
        <v/>
      </c>
      <c r="O188" s="11" t="str">
        <f>IF('Data · Indices'!E188="","",IF('Data · Indices'!E188="Low",1,IF('Data · Indices'!E188="Medium",2,IF('Data · Indices'!E188="High",3,NA()))))</f>
        <v/>
      </c>
      <c r="P188" s="11" t="str">
        <f>IF('Data · Indices'!F188="","",IF('Data · Indices'!F188="Low",1,IF('Data · Indices'!F188="Medium",2,IF('Data · Indices'!F188="High",3,NA()))))</f>
        <v/>
      </c>
      <c r="Q188" s="11" t="str">
        <f>IF('Data · Indices'!G188="","",IF('Data · Indices'!G188="Low",1,IF('Data · Indices'!G188="Medium",2,IF('Data · Indices'!G188="High",3,NA()))))</f>
        <v/>
      </c>
      <c r="R188" s="11">
        <f t="shared" si="17"/>
        <v>100</v>
      </c>
      <c r="S188" s="15" t="s">
        <v>811</v>
      </c>
      <c r="T188" s="30"/>
      <c r="U188" s="36"/>
    </row>
    <row r="189" spans="1:21" x14ac:dyDescent="0.2">
      <c r="A189" s="19" t="s">
        <v>812</v>
      </c>
      <c r="B189" s="19" t="s">
        <v>813</v>
      </c>
      <c r="C189" s="37" t="s">
        <v>814</v>
      </c>
      <c r="D189" s="20" t="str">
        <f t="shared" si="12"/>
        <v>Low Risk</v>
      </c>
      <c r="E189" s="38" t="str">
        <f>IF(SUM('Data · Lists'!C189:F189)&gt;0,"Blacklist: "&amp;TRIM(IF('Data · Lists'!C189=1,"FATF blacklist; ","")&amp;IF('Data · Lists'!D189=1,"UN sanctions; ","")&amp;IF('Data · Lists'!E189=1,"home-jurisdiction sanctions; ","")&amp;IF('Data · Lists'!F189=1,"internal blacklist","")),IF(SUM('Data · Lists'!G189:L189)&gt;0,"Auto-High: "&amp;TRIM(IF('Data · Lists'!G189=1,"FATF greylist; ","")&amp;IF('Data · Lists'!H189=1,"EU high-risk; ","")&amp;IF('Data · Lists'!I189=1,"EU sanctions; ","")&amp;IF('Data · Lists'!J189=1,"UK sanctions; ","")&amp;IF('Data · Lists'!K189=1,"OFAC; ","")&amp;IF('Data · Lists'!L189=1,"Canada sanctions","")),IF(J189=0,"No index data: Manual Review",IF(K189&lt;cov_min,"Coverage below minimum: Manual Review","Index-based"&amp;IF(J189=1," (single indicator, raised one level)","")&amp;IF('Data · Lists'!M189=1," + offshore floor","")))))</f>
        <v>Index-based</v>
      </c>
      <c r="F189" s="38" t="str">
        <f t="shared" si="13"/>
        <v>Simplified measures where permitted, subject to Compliance confirmation.</v>
      </c>
      <c r="G189" s="21"/>
      <c r="H189" s="39"/>
      <c r="I189" s="21" t="str">
        <f>IF(SUM('Data · Lists'!C189:F189)&gt;0,"Blacklist",IF(SUM('Data · Lists'!G189:L189)&gt;0,"High Risk",IF(J189=0,"Manual Review",IF(K189&lt;cov_min,"Manual Review",INDEX(Cfg_Ratings,MIN(3,MAX(IF('Data · Lists'!M189=1,off_floor,1),IF(J189=1,IF(L189&lt;band_L,1,IF(L189&lt;band_M,2,3))+1,IF(L189&lt;band_L,1,IF(L189&lt;band_M,2,3))))))))))</f>
        <v>Low Risk</v>
      </c>
      <c r="J189" s="21">
        <f t="shared" si="14"/>
        <v>5</v>
      </c>
      <c r="K189" s="22">
        <f t="shared" si="15"/>
        <v>1.0</v>
      </c>
      <c r="L189" s="23">
        <f t="shared" si="16"/>
        <v>1.65</v>
      </c>
      <c r="M189" s="21" t="str">
        <f>IF('Data · Indices'!C189="","",IF('Data · Indices'!C189="Low",1,IF('Data · Indices'!C189="Medium",2,IF('Data · Indices'!C189="High",3,NA()))))</f>
        <v/>
      </c>
      <c r="N189" s="21" t="str">
        <f>IF('Data · Indices'!D189="","",IF('Data · Indices'!D189="Low",1,IF('Data · Indices'!D189="Medium",2,IF('Data · Indices'!D189="High",3,NA()))))</f>
        <v/>
      </c>
      <c r="O189" s="21" t="str">
        <f>IF('Data · Indices'!E189="","",IF('Data · Indices'!E189="Low",1,IF('Data · Indices'!E189="Medium",2,IF('Data · Indices'!E189="High",3,NA()))))</f>
        <v/>
      </c>
      <c r="P189" s="21" t="str">
        <f>IF('Data · Indices'!F189="","",IF('Data · Indices'!F189="Low",1,IF('Data · Indices'!F189="Medium",2,IF('Data · Indices'!F189="High",3,NA()))))</f>
        <v/>
      </c>
      <c r="Q189" s="21" t="str">
        <f>IF('Data · Indices'!G189="","",IF('Data · Indices'!G189="Low",1,IF('Data · Indices'!G189="Medium",2,IF('Data · Indices'!G189="High",3,NA()))))</f>
        <v/>
      </c>
      <c r="R189" s="21">
        <f t="shared" si="17"/>
        <v>100</v>
      </c>
      <c r="S189" s="19" t="s">
        <v>815</v>
      </c>
      <c r="T189" s="38"/>
      <c r="U189" s="39"/>
    </row>
    <row r="190" spans="1:21" x14ac:dyDescent="0.2">
      <c r="A190" s="15" t="s">
        <v>816</v>
      </c>
      <c r="B190" s="15" t="s">
        <v>817</v>
      </c>
      <c r="C190" s="35" t="s">
        <v>818</v>
      </c>
      <c r="D190" s="16" t="str">
        <f t="shared" si="12"/>
        <v>High Risk</v>
      </c>
      <c r="E190" s="30" t="str">
        <f>IF(SUM('Data · Lists'!C190:F190)&gt;0,"Blacklist: "&amp;TRIM(IF('Data · Lists'!C190=1,"FATF blacklist; ","")&amp;IF('Data · Lists'!D190=1,"UN sanctions; ","")&amp;IF('Data · Lists'!E190=1,"home-jurisdiction sanctions; ","")&amp;IF('Data · Lists'!F190=1,"internal blacklist","")),IF(SUM('Data · Lists'!G190:L190)&gt;0,"Auto-High: "&amp;TRIM(IF('Data · Lists'!G190=1,"FATF greylist; ","")&amp;IF('Data · Lists'!H190=1,"EU high-risk; ","")&amp;IF('Data · Lists'!I190=1,"EU sanctions; ","")&amp;IF('Data · Lists'!J190=1,"UK sanctions; ","")&amp;IF('Data · Lists'!K190=1,"OFAC; ","")&amp;IF('Data · Lists'!L190=1,"Canada sanctions","")),IF(J190=0,"No index data: Manual Review",IF(K190&lt;cov_min,"Coverage below minimum: Manual Review","Index-based"&amp;IF(J190=1," (single indicator, raised one level)","")&amp;IF('Data · Lists'!M190=1," + offshore floor","")))))</f>
        <v>Auto-High: EU high-risk; EU sanctions; UK sanctions; OFAC; Canada sanctions</v>
      </c>
      <c r="F190" s="30" t="str">
        <f t="shared" si="13"/>
        <v>EDD, enhanced ongoing monitoring, management approval to onboard or continue.</v>
      </c>
      <c r="G190" s="11"/>
      <c r="H190" s="36"/>
      <c r="I190" s="11" t="str">
        <f>IF(SUM('Data · Lists'!C190:F190)&gt;0,"Blacklist",IF(SUM('Data · Lists'!G190:L190)&gt;0,"High Risk",IF(J190=0,"Manual Review",IF(K190&lt;cov_min,"Manual Review",INDEX(Cfg_Ratings,MIN(3,MAX(IF('Data · Lists'!M190=1,off_floor,1),IF(J190=1,IF(L190&lt;band_L,1,IF(L190&lt;band_M,2,3))+1,IF(L190&lt;band_L,1,IF(L190&lt;band_M,2,3))))))))))</f>
        <v>High Risk</v>
      </c>
      <c r="J190" s="11">
        <f t="shared" si="14"/>
        <v>4</v>
      </c>
      <c r="K190" s="17">
        <f t="shared" si="15"/>
        <v>0.6</v>
      </c>
      <c r="L190" s="18">
        <f t="shared" si="16"/>
        <v>2.6666666666666665</v>
      </c>
      <c r="M190" s="11" t="str">
        <f>IF('Data · Indices'!C190="","",IF('Data · Indices'!C190="Low",1,IF('Data · Indices'!C190="Medium",2,IF('Data · Indices'!C190="High",3,NA()))))</f>
        <v/>
      </c>
      <c r="N190" s="11" t="str">
        <f>IF('Data · Indices'!D190="","",IF('Data · Indices'!D190="Low",1,IF('Data · Indices'!D190="Medium",2,IF('Data · Indices'!D190="High",3,NA()))))</f>
        <v/>
      </c>
      <c r="O190" s="11" t="str">
        <f>IF('Data · Indices'!E190="","",IF('Data · Indices'!E190="Low",1,IF('Data · Indices'!E190="Medium",2,IF('Data · Indices'!E190="High",3,NA()))))</f>
        <v/>
      </c>
      <c r="P190" s="11" t="str">
        <f>IF('Data · Indices'!F190="","",IF('Data · Indices'!F190="Low",1,IF('Data · Indices'!F190="Medium",2,IF('Data · Indices'!F190="High",3,NA()))))</f>
        <v/>
      </c>
      <c r="Q190" s="11" t="str">
        <f>IF('Data · Indices'!G190="","",IF('Data · Indices'!G190="Low",1,IF('Data · Indices'!G190="Medium",2,IF('Data · Indices'!G190="High",3,NA()))))</f>
        <v/>
      </c>
      <c r="R190" s="11">
        <f t="shared" si="17"/>
        <v>60</v>
      </c>
      <c r="S190" s="15" t="s">
        <v>819</v>
      </c>
      <c r="T190" s="30"/>
      <c r="U190" s="36"/>
    </row>
    <row r="191" spans="1:21" x14ac:dyDescent="0.2">
      <c r="A191" s="19" t="s">
        <v>820</v>
      </c>
      <c r="B191" s="19" t="s">
        <v>821</v>
      </c>
      <c r="C191" s="37" t="s">
        <v>822</v>
      </c>
      <c r="D191" s="20" t="str">
        <f t="shared" si="12"/>
        <v>Low Risk</v>
      </c>
      <c r="E191" s="38" t="str">
        <f>IF(SUM('Data · Lists'!C191:F191)&gt;0,"Blacklist: "&amp;TRIM(IF('Data · Lists'!C191=1,"FATF blacklist; ","")&amp;IF('Data · Lists'!D191=1,"UN sanctions; ","")&amp;IF('Data · Lists'!E191=1,"home-jurisdiction sanctions; ","")&amp;IF('Data · Lists'!F191=1,"internal blacklist","")),IF(SUM('Data · Lists'!G191:L191)&gt;0,"Auto-High: "&amp;TRIM(IF('Data · Lists'!G191=1,"FATF greylist; ","")&amp;IF('Data · Lists'!H191=1,"EU high-risk; ","")&amp;IF('Data · Lists'!I191=1,"EU sanctions; ","")&amp;IF('Data · Lists'!J191=1,"UK sanctions; ","")&amp;IF('Data · Lists'!K191=1,"OFAC; ","")&amp;IF('Data · Lists'!L191=1,"Canada sanctions","")),IF(J191=0,"No index data: Manual Review",IF(K191&lt;cov_min,"Coverage below minimum: Manual Review","Index-based"&amp;IF(J191=1," (single indicator, raised one level)","")&amp;IF('Data · Lists'!M191=1," + offshore floor","")))))</f>
        <v>Index-based</v>
      </c>
      <c r="F191" s="38" t="str">
        <f t="shared" si="13"/>
        <v>Simplified measures where permitted, subject to Compliance confirmation.</v>
      </c>
      <c r="G191" s="21"/>
      <c r="H191" s="39"/>
      <c r="I191" s="21" t="str">
        <f>IF(SUM('Data · Lists'!C191:F191)&gt;0,"Blacklist",IF(SUM('Data · Lists'!G191:L191)&gt;0,"High Risk",IF(J191=0,"Manual Review",IF(K191&lt;cov_min,"Manual Review",INDEX(Cfg_Ratings,MIN(3,MAX(IF('Data · Lists'!M191=1,off_floor,1),IF(J191=1,IF(L191&lt;band_L,1,IF(L191&lt;band_M,2,3))+1,IF(L191&lt;band_L,1,IF(L191&lt;band_M,2,3))))))))))</f>
        <v>Low Risk</v>
      </c>
      <c r="J191" s="21">
        <f t="shared" si="14"/>
        <v>5</v>
      </c>
      <c r="K191" s="22">
        <f t="shared" si="15"/>
        <v>1.0</v>
      </c>
      <c r="L191" s="23">
        <f t="shared" si="16"/>
        <v>1.65</v>
      </c>
      <c r="M191" s="21" t="str">
        <f>IF('Data · Indices'!C191="","",IF('Data · Indices'!C191="Low",1,IF('Data · Indices'!C191="Medium",2,IF('Data · Indices'!C191="High",3,NA()))))</f>
        <v/>
      </c>
      <c r="N191" s="21" t="str">
        <f>IF('Data · Indices'!D191="","",IF('Data · Indices'!D191="Low",1,IF('Data · Indices'!D191="Medium",2,IF('Data · Indices'!D191="High",3,NA()))))</f>
        <v/>
      </c>
      <c r="O191" s="21" t="str">
        <f>IF('Data · Indices'!E191="","",IF('Data · Indices'!E191="Low",1,IF('Data · Indices'!E191="Medium",2,IF('Data · Indices'!E191="High",3,NA()))))</f>
        <v/>
      </c>
      <c r="P191" s="21" t="str">
        <f>IF('Data · Indices'!F191="","",IF('Data · Indices'!F191="Low",1,IF('Data · Indices'!F191="Medium",2,IF('Data · Indices'!F191="High",3,NA()))))</f>
        <v/>
      </c>
      <c r="Q191" s="21" t="str">
        <f>IF('Data · Indices'!G191="","",IF('Data · Indices'!G191="Low",1,IF('Data · Indices'!G191="Medium",2,IF('Data · Indices'!G191="High",3,NA()))))</f>
        <v/>
      </c>
      <c r="R191" s="21">
        <f t="shared" si="17"/>
        <v>100</v>
      </c>
      <c r="S191" s="19" t="s">
        <v>823</v>
      </c>
      <c r="T191" s="38"/>
      <c r="U191" s="39"/>
    </row>
    <row r="192" spans="1:21" x14ac:dyDescent="0.2">
      <c r="A192" s="15" t="s">
        <v>824</v>
      </c>
      <c r="B192" s="15" t="s">
        <v>825</v>
      </c>
      <c r="C192" s="35" t="s">
        <v>826</v>
      </c>
      <c r="D192" s="16" t="str">
        <f t="shared" si="12"/>
        <v>Low Risk</v>
      </c>
      <c r="E192" s="30" t="str">
        <f>IF(SUM('Data · Lists'!C192:F192)&gt;0,"Blacklist: "&amp;TRIM(IF('Data · Lists'!C192=1,"FATF blacklist; ","")&amp;IF('Data · Lists'!D192=1,"UN sanctions; ","")&amp;IF('Data · Lists'!E192=1,"home-jurisdiction sanctions; ","")&amp;IF('Data · Lists'!F192=1,"internal blacklist","")),IF(SUM('Data · Lists'!G192:L192)&gt;0,"Auto-High: "&amp;TRIM(IF('Data · Lists'!G192=1,"FATF greylist; ","")&amp;IF('Data · Lists'!H192=1,"EU high-risk; ","")&amp;IF('Data · Lists'!I192=1,"EU sanctions; ","")&amp;IF('Data · Lists'!J192=1,"UK sanctions; ","")&amp;IF('Data · Lists'!K192=1,"OFAC; ","")&amp;IF('Data · Lists'!L192=1,"Canada sanctions","")),IF(J192=0,"No index data: Manual Review",IF(K192&lt;cov_min,"Coverage below minimum: Manual Review","Index-based"&amp;IF(J192=1," (single indicator, raised one level)","")&amp;IF('Data · Lists'!M192=1," + offshore floor","")))))</f>
        <v>Coverage below minimum: Manual Review</v>
      </c>
      <c r="F192" s="30" t="str">
        <f t="shared" si="13"/>
        <v>Simplified measures where permitted, subject to Compliance confirmation.</v>
      </c>
      <c r="G192" s="11" t="inlineStr">
        <is>
          <t xml:space="preserve">Low Risk</t>
        </is>
      </c>
      <c r="H192" s="36" t="inlineStr">
        <is>
          <t xml:space="preserve">Northhold default rule R2: EU outermost region; French AML/CFT law applies. Parent FRA = Low Risk.</t>
        </is>
      </c>
      <c r="I192" s="11" t="str">
        <f>IF(SUM('Data · Lists'!C192:F192)&gt;0,"Blacklist",IF(SUM('Data · Lists'!G192:L192)&gt;0,"High Risk",IF(J192=0,"Manual Review",IF(K192&lt;cov_min,"Manual Review",INDEX(Cfg_Ratings,MIN(3,MAX(IF('Data · Lists'!M192=1,off_floor,1),IF(J192=1,IF(L192&lt;band_L,1,IF(L192&lt;band_M,2,3))+1,IF(L192&lt;band_L,1,IF(L192&lt;band_M,2,3))))))))))</f>
        <v>Manual Review</v>
      </c>
      <c r="J192" s="11">
        <f t="shared" si="14"/>
        <v>1</v>
      </c>
      <c r="K192" s="17">
        <f t="shared" si="15"/>
        <v>0.1</v>
      </c>
      <c r="L192" s="18">
        <f t="shared" si="16"/>
        <v>2.0</v>
      </c>
      <c r="M192" s="11" t="str">
        <f>IF('Data · Indices'!C192="","",IF('Data · Indices'!C192="Low",1,IF('Data · Indices'!C192="Medium",2,IF('Data · Indices'!C192="High",3,NA()))))</f>
        <v/>
      </c>
      <c r="N192" s="11" t="str">
        <f>IF('Data · Indices'!D192="","",IF('Data · Indices'!D192="Low",1,IF('Data · Indices'!D192="Medium",2,IF('Data · Indices'!D192="High",3,NA()))))</f>
        <v/>
      </c>
      <c r="O192" s="11" t="str">
        <f>IF('Data · Indices'!E192="","",IF('Data · Indices'!E192="Low",1,IF('Data · Indices'!E192="Medium",2,IF('Data · Indices'!E192="High",3,NA()))))</f>
        <v/>
      </c>
      <c r="P192" s="11" t="str">
        <f>IF('Data · Indices'!F192="","",IF('Data · Indices'!F192="Low",1,IF('Data · Indices'!F192="Medium",2,IF('Data · Indices'!F192="High",3,NA()))))</f>
        <v/>
      </c>
      <c r="Q192" s="11" t="str">
        <f>IF('Data · Indices'!G192="","",IF('Data · Indices'!G192="Low",1,IF('Data · Indices'!G192="Medium",2,IF('Data · Indices'!G192="High",3,NA()))))</f>
        <v/>
      </c>
      <c r="R192" s="11">
        <f t="shared" si="17"/>
        <v>10</v>
      </c>
      <c r="S192" s="15" t="s">
        <v>827</v>
      </c>
      <c r="T192" s="30"/>
      <c r="U192" s="36"/>
    </row>
    <row r="193" spans="1:21" x14ac:dyDescent="0.2">
      <c r="A193" s="19" t="s">
        <v>828</v>
      </c>
      <c r="B193" s="19" t="s">
        <v>829</v>
      </c>
      <c r="C193" s="37" t="s">
        <v>830</v>
      </c>
      <c r="D193" s="20" t="str">
        <f t="shared" si="12"/>
        <v>Medium Risk</v>
      </c>
      <c r="E193" s="38" t="str">
        <f>IF(SUM('Data · Lists'!C193:F193)&gt;0,"Blacklist: "&amp;TRIM(IF('Data · Lists'!C193=1,"FATF blacklist; ","")&amp;IF('Data · Lists'!D193=1,"UN sanctions; ","")&amp;IF('Data · Lists'!E193=1,"home-jurisdiction sanctions; ","")&amp;IF('Data · Lists'!F193=1,"internal blacklist","")),IF(SUM('Data · Lists'!G193:L193)&gt;0,"Auto-High: "&amp;TRIM(IF('Data · Lists'!G193=1,"FATF greylist; ","")&amp;IF('Data · Lists'!H193=1,"EU high-risk; ","")&amp;IF('Data · Lists'!I193=1,"EU sanctions; ","")&amp;IF('Data · Lists'!J193=1,"UK sanctions; ","")&amp;IF('Data · Lists'!K193=1,"OFAC; ","")&amp;IF('Data · Lists'!L193=1,"Canada sanctions","")),IF(J193=0,"No index data: Manual Review",IF(K193&lt;cov_min,"Coverage below minimum: Manual Review","Index-based"&amp;IF(J193=1," (single indicator, raised one level)","")&amp;IF('Data · Lists'!M193=1," + offshore floor","")))))</f>
        <v>No index data: Manual Review</v>
      </c>
      <c r="F193" s="38" t="str">
        <f t="shared" si="13"/>
        <v>Standard CDD with awareness of contextual factors.</v>
      </c>
      <c r="G193" s="21" t="inlineStr">
        <is>
          <t xml:space="preserve">Medium Risk</t>
        </is>
      </c>
      <c r="H193" s="39" t="inlineStr">
        <is>
          <t xml:space="preserve">Northhold default rule R3: French collectivity with its own tax code (EU OCT). Parent FRA = Low Risk.</t>
        </is>
      </c>
      <c r="I193" s="21" t="str">
        <f>IF(SUM('Data · Lists'!C193:F193)&gt;0,"Blacklist",IF(SUM('Data · Lists'!G193:L193)&gt;0,"High Risk",IF(J193=0,"Manual Review",IF(K193&lt;cov_min,"Manual Review",INDEX(Cfg_Ratings,MIN(3,MAX(IF('Data · Lists'!M193=1,off_floor,1),IF(J193=1,IF(L193&lt;band_L,1,IF(L193&lt;band_M,2,3))+1,IF(L193&lt;band_L,1,IF(L193&lt;band_M,2,3))))))))))</f>
        <v>Manual Review</v>
      </c>
      <c r="J193" s="21">
        <f t="shared" si="14"/>
        <v>0</v>
      </c>
      <c r="K193" s="22">
        <f t="shared" si="15"/>
        <v>0.0</v>
      </c>
      <c r="L193" s="23" t="str">
        <f t="shared" si="16"/>
        <v/>
      </c>
      <c r="M193" s="21" t="str">
        <f>IF('Data · Indices'!C193="","",IF('Data · Indices'!C193="Low",1,IF('Data · Indices'!C193="Medium",2,IF('Data · Indices'!C193="High",3,NA()))))</f>
        <v/>
      </c>
      <c r="N193" s="21" t="str">
        <f>IF('Data · Indices'!D193="","",IF('Data · Indices'!D193="Low",1,IF('Data · Indices'!D193="Medium",2,IF('Data · Indices'!D193="High",3,NA()))))</f>
        <v/>
      </c>
      <c r="O193" s="21" t="str">
        <f>IF('Data · Indices'!E193="","",IF('Data · Indices'!E193="Low",1,IF('Data · Indices'!E193="Medium",2,IF('Data · Indices'!E193="High",3,NA()))))</f>
        <v/>
      </c>
      <c r="P193" s="21" t="str">
        <f>IF('Data · Indices'!F193="","",IF('Data · Indices'!F193="Low",1,IF('Data · Indices'!F193="Medium",2,IF('Data · Indices'!F193="High",3,NA()))))</f>
        <v/>
      </c>
      <c r="Q193" s="21" t="str">
        <f>IF('Data · Indices'!G193="","",IF('Data · Indices'!G193="Low",1,IF('Data · Indices'!G193="Medium",2,IF('Data · Indices'!G193="High",3,NA()))))</f>
        <v/>
      </c>
      <c r="R193" s="21">
        <f t="shared" si="17"/>
        <v>0</v>
      </c>
      <c r="S193" s="19" t="s">
        <v>831</v>
      </c>
      <c r="T193" s="38"/>
      <c r="U193" s="39"/>
    </row>
    <row r="194" spans="1:21" x14ac:dyDescent="0.2">
      <c r="A194" s="15" t="s">
        <v>832</v>
      </c>
      <c r="B194" s="15" t="s">
        <v>833</v>
      </c>
      <c r="C194" s="35" t="s">
        <v>834</v>
      </c>
      <c r="D194" s="16" t="str">
        <f t="shared" si="12"/>
        <v>Medium Risk</v>
      </c>
      <c r="E194" s="30" t="str">
        <f>IF(SUM('Data · Lists'!C194:F194)&gt;0,"Blacklist: "&amp;TRIM(IF('Data · Lists'!C194=1,"FATF blacklist; ","")&amp;IF('Data · Lists'!D194=1,"UN sanctions; ","")&amp;IF('Data · Lists'!E194=1,"home-jurisdiction sanctions; ","")&amp;IF('Data · Lists'!F194=1,"internal blacklist","")),IF(SUM('Data · Lists'!G194:L194)&gt;0,"Auto-High: "&amp;TRIM(IF('Data · Lists'!G194=1,"FATF greylist; ","")&amp;IF('Data · Lists'!H194=1,"EU high-risk; ","")&amp;IF('Data · Lists'!I194=1,"EU sanctions; ","")&amp;IF('Data · Lists'!J194=1,"UK sanctions; ","")&amp;IF('Data · Lists'!K194=1,"OFAC; ","")&amp;IF('Data · Lists'!L194=1,"Canada sanctions","")),IF(J194=0,"No index data: Manual Review",IF(K194&lt;cov_min,"Coverage below minimum: Manual Review","Index-based"&amp;IF(J194=1," (single indicator, raised one level)","")&amp;IF('Data · Lists'!M194=1," + offshore floor","")))))</f>
        <v>No index data: Manual Review</v>
      </c>
      <c r="F194" s="30" t="str">
        <f t="shared" si="13"/>
        <v>Standard CDD with awareness of contextual factors.</v>
      </c>
      <c r="G194" s="11" t="inlineStr">
        <is>
          <t xml:space="preserve">Medium Risk</t>
        </is>
      </c>
      <c r="H194" s="36" t="inlineStr">
        <is>
          <t xml:space="preserve">Northhold default rule R4: minimal financial sector, no evaluation data.</t>
        </is>
      </c>
      <c r="I194" s="11" t="str">
        <f>IF(SUM('Data · Lists'!C194:F194)&gt;0,"Blacklist",IF(SUM('Data · Lists'!G194:L194)&gt;0,"High Risk",IF(J194=0,"Manual Review",IF(K194&lt;cov_min,"Manual Review",INDEX(Cfg_Ratings,MIN(3,MAX(IF('Data · Lists'!M194=1,off_floor,1),IF(J194=1,IF(L194&lt;band_L,1,IF(L194&lt;band_M,2,3))+1,IF(L194&lt;band_L,1,IF(L194&lt;band_M,2,3))))))))))</f>
        <v>Manual Review</v>
      </c>
      <c r="J194" s="11">
        <f t="shared" si="14"/>
        <v>0</v>
      </c>
      <c r="K194" s="17">
        <f t="shared" si="15"/>
        <v>0.0</v>
      </c>
      <c r="L194" s="18" t="str">
        <f t="shared" si="16"/>
        <v/>
      </c>
      <c r="M194" s="11" t="str">
        <f>IF('Data · Indices'!C194="","",IF('Data · Indices'!C194="Low",1,IF('Data · Indices'!C194="Medium",2,IF('Data · Indices'!C194="High",3,NA()))))</f>
        <v/>
      </c>
      <c r="N194" s="11" t="str">
        <f>IF('Data · Indices'!D194="","",IF('Data · Indices'!D194="Low",1,IF('Data · Indices'!D194="Medium",2,IF('Data · Indices'!D194="High",3,NA()))))</f>
        <v/>
      </c>
      <c r="O194" s="11" t="str">
        <f>IF('Data · Indices'!E194="","",IF('Data · Indices'!E194="Low",1,IF('Data · Indices'!E194="Medium",2,IF('Data · Indices'!E194="High",3,NA()))))</f>
        <v/>
      </c>
      <c r="P194" s="11" t="str">
        <f>IF('Data · Indices'!F194="","",IF('Data · Indices'!F194="Low",1,IF('Data · Indices'!F194="Medium",2,IF('Data · Indices'!F194="High",3,NA()))))</f>
        <v/>
      </c>
      <c r="Q194" s="11" t="str">
        <f>IF('Data · Indices'!G194="","",IF('Data · Indices'!G194="Low",1,IF('Data · Indices'!G194="Medium",2,IF('Data · Indices'!G194="High",3,NA()))))</f>
        <v/>
      </c>
      <c r="R194" s="11">
        <f t="shared" si="17"/>
        <v>0</v>
      </c>
      <c r="S194" s="15" t="s">
        <v>835</v>
      </c>
      <c r="T194" s="30"/>
      <c r="U194" s="36"/>
    </row>
    <row r="195" spans="1:21" x14ac:dyDescent="0.2">
      <c r="A195" s="19" t="s">
        <v>836</v>
      </c>
      <c r="B195" s="19" t="s">
        <v>837</v>
      </c>
      <c r="C195" s="37" t="s">
        <v>838</v>
      </c>
      <c r="D195" s="20" t="str">
        <f t="shared" si="12"/>
        <v>Medium Risk</v>
      </c>
      <c r="E195" s="38" t="str">
        <f>IF(SUM('Data · Lists'!C195:F195)&gt;0,"Blacklist: "&amp;TRIM(IF('Data · Lists'!C195=1,"FATF blacklist; ","")&amp;IF('Data · Lists'!D195=1,"UN sanctions; ","")&amp;IF('Data · Lists'!E195=1,"home-jurisdiction sanctions; ","")&amp;IF('Data · Lists'!F195=1,"internal blacklist","")),IF(SUM('Data · Lists'!G195:L195)&gt;0,"Auto-High: "&amp;TRIM(IF('Data · Lists'!G195=1,"FATF greylist; ","")&amp;IF('Data · Lists'!H195=1,"EU high-risk; ","")&amp;IF('Data · Lists'!I195=1,"EU sanctions; ","")&amp;IF('Data · Lists'!J195=1,"UK sanctions; ","")&amp;IF('Data · Lists'!K195=1,"OFAC; ","")&amp;IF('Data · Lists'!L195=1,"Canada sanctions","")),IF(J195=0,"No index data: Manual Review",IF(K195&lt;cov_min,"Coverage below minimum: Manual Review","Index-based"&amp;IF(J195=1," (single indicator, raised one level)","")&amp;IF('Data · Lists'!M195=1," + offshore floor","")))))</f>
        <v>Index-based + offshore floor</v>
      </c>
      <c r="F195" s="38" t="str">
        <f t="shared" si="13"/>
        <v>Standard CDD with awareness of contextual factors.</v>
      </c>
      <c r="G195" s="21"/>
      <c r="H195" s="39"/>
      <c r="I195" s="21" t="str">
        <f>IF(SUM('Data · Lists'!C195:F195)&gt;0,"Blacklist",IF(SUM('Data · Lists'!G195:L195)&gt;0,"High Risk",IF(J195=0,"Manual Review",IF(K195&lt;cov_min,"Manual Review",INDEX(Cfg_Ratings,MIN(3,MAX(IF('Data · Lists'!M195=1,off_floor,1),IF(J195=1,IF(L195&lt;band_L,1,IF(L195&lt;band_M,2,3))+1,IF(L195&lt;band_L,1,IF(L195&lt;band_M,2,3))))))))))</f>
        <v>Medium Risk</v>
      </c>
      <c r="J195" s="21">
        <f t="shared" si="14"/>
        <v>3</v>
      </c>
      <c r="K195" s="22">
        <f t="shared" si="15"/>
        <v>0.7</v>
      </c>
      <c r="L195" s="23">
        <f t="shared" si="16"/>
        <v>2.142857142857143</v>
      </c>
      <c r="M195" s="21" t="str">
        <f>IF('Data · Indices'!C195="","",IF('Data · Indices'!C195="Low",1,IF('Data · Indices'!C195="Medium",2,IF('Data · Indices'!C195="High",3,NA()))))</f>
        <v/>
      </c>
      <c r="N195" s="21" t="str">
        <f>IF('Data · Indices'!D195="","",IF('Data · Indices'!D195="Low",1,IF('Data · Indices'!D195="Medium",2,IF('Data · Indices'!D195="High",3,NA()))))</f>
        <v/>
      </c>
      <c r="O195" s="21" t="str">
        <f>IF('Data · Indices'!E195="","",IF('Data · Indices'!E195="Low",1,IF('Data · Indices'!E195="Medium",2,IF('Data · Indices'!E195="High",3,NA()))))</f>
        <v/>
      </c>
      <c r="P195" s="21" t="str">
        <f>IF('Data · Indices'!F195="","",IF('Data · Indices'!F195="Low",1,IF('Data · Indices'!F195="Medium",2,IF('Data · Indices'!F195="High",3,NA()))))</f>
        <v/>
      </c>
      <c r="Q195" s="21" t="str">
        <f>IF('Data · Indices'!G195="","",IF('Data · Indices'!G195="Low",1,IF('Data · Indices'!G195="Medium",2,IF('Data · Indices'!G195="High",3,NA()))))</f>
        <v/>
      </c>
      <c r="R195" s="21">
        <f t="shared" si="17"/>
        <v>70</v>
      </c>
      <c r="S195" s="19" t="s">
        <v>839</v>
      </c>
      <c r="T195" s="38"/>
      <c r="U195" s="39"/>
    </row>
    <row r="196" spans="1:21" x14ac:dyDescent="0.2">
      <c r="A196" s="15" t="s">
        <v>840</v>
      </c>
      <c r="B196" s="15" t="s">
        <v>841</v>
      </c>
      <c r="C196" s="35" t="s">
        <v>842</v>
      </c>
      <c r="D196" s="16" t="str">
        <f t="shared" si="12"/>
        <v>Medium Risk</v>
      </c>
      <c r="E196" s="30" t="str">
        <f>IF(SUM('Data · Lists'!C196:F196)&gt;0,"Blacklist: "&amp;TRIM(IF('Data · Lists'!C196=1,"FATF blacklist; ","")&amp;IF('Data · Lists'!D196=1,"UN sanctions; ","")&amp;IF('Data · Lists'!E196=1,"home-jurisdiction sanctions; ","")&amp;IF('Data · Lists'!F196=1,"internal blacklist","")),IF(SUM('Data · Lists'!G196:L196)&gt;0,"Auto-High: "&amp;TRIM(IF('Data · Lists'!G196=1,"FATF greylist; ","")&amp;IF('Data · Lists'!H196=1,"EU high-risk; ","")&amp;IF('Data · Lists'!I196=1,"EU sanctions; ","")&amp;IF('Data · Lists'!J196=1,"UK sanctions; ","")&amp;IF('Data · Lists'!K196=1,"OFAC; ","")&amp;IF('Data · Lists'!L196=1,"Canada sanctions","")),IF(J196=0,"No index data: Manual Review",IF(K196&lt;cov_min,"Coverage below minimum: Manual Review","Index-based"&amp;IF(J196=1," (single indicator, raised one level)","")&amp;IF('Data · Lists'!M196=1," + offshore floor","")))))</f>
        <v>Index-based + offshore floor</v>
      </c>
      <c r="F196" s="30" t="str">
        <f t="shared" si="13"/>
        <v>Standard CDD with awareness of contextual factors.</v>
      </c>
      <c r="G196" s="11"/>
      <c r="H196" s="36"/>
      <c r="I196" s="11" t="str">
        <f>IF(SUM('Data · Lists'!C196:F196)&gt;0,"Blacklist",IF(SUM('Data · Lists'!G196:L196)&gt;0,"High Risk",IF(J196=0,"Manual Review",IF(K196&lt;cov_min,"Manual Review",INDEX(Cfg_Ratings,MIN(3,MAX(IF('Data · Lists'!M196=1,off_floor,1),IF(J196=1,IF(L196&lt;band_L,1,IF(L196&lt;band_M,2,3))+1,IF(L196&lt;band_L,1,IF(L196&lt;band_M,2,3))))))))))</f>
        <v>Medium Risk</v>
      </c>
      <c r="J196" s="11">
        <f t="shared" si="14"/>
        <v>4</v>
      </c>
      <c r="K196" s="17">
        <f t="shared" si="15"/>
        <v>0.85</v>
      </c>
      <c r="L196" s="18">
        <f t="shared" si="16"/>
        <v>2.1176470588235294</v>
      </c>
      <c r="M196" s="11" t="str">
        <f>IF('Data · Indices'!C196="","",IF('Data · Indices'!C196="Low",1,IF('Data · Indices'!C196="Medium",2,IF('Data · Indices'!C196="High",3,NA()))))</f>
        <v/>
      </c>
      <c r="N196" s="11" t="str">
        <f>IF('Data · Indices'!D196="","",IF('Data · Indices'!D196="Low",1,IF('Data · Indices'!D196="Medium",2,IF('Data · Indices'!D196="High",3,NA()))))</f>
        <v/>
      </c>
      <c r="O196" s="11" t="str">
        <f>IF('Data · Indices'!E196="","",IF('Data · Indices'!E196="Low",1,IF('Data · Indices'!E196="Medium",2,IF('Data · Indices'!E196="High",3,NA()))))</f>
        <v/>
      </c>
      <c r="P196" s="11" t="str">
        <f>IF('Data · Indices'!F196="","",IF('Data · Indices'!F196="Low",1,IF('Data · Indices'!F196="Medium",2,IF('Data · Indices'!F196="High",3,NA()))))</f>
        <v/>
      </c>
      <c r="Q196" s="11" t="str">
        <f>IF('Data · Indices'!G196="","",IF('Data · Indices'!G196="Low",1,IF('Data · Indices'!G196="Medium",2,IF('Data · Indices'!G196="High",3,NA()))))</f>
        <v/>
      </c>
      <c r="R196" s="11">
        <f t="shared" si="17"/>
        <v>85</v>
      </c>
      <c r="S196" s="15" t="s">
        <v>843</v>
      </c>
      <c r="T196" s="30"/>
      <c r="U196" s="36"/>
    </row>
    <row r="197" spans="1:21" x14ac:dyDescent="0.2">
      <c r="A197" s="19" t="s">
        <v>844</v>
      </c>
      <c r="B197" s="19" t="s">
        <v>845</v>
      </c>
      <c r="C197" s="37" t="s">
        <v>846</v>
      </c>
      <c r="D197" s="20" t="str">
        <f t="shared" si="12"/>
        <v>Low Risk</v>
      </c>
      <c r="E197" s="38" t="str">
        <f>IF(SUM('Data · Lists'!C197:F197)&gt;0,"Blacklist: "&amp;TRIM(IF('Data · Lists'!C197=1,"FATF blacklist; ","")&amp;IF('Data · Lists'!D197=1,"UN sanctions; ","")&amp;IF('Data · Lists'!E197=1,"home-jurisdiction sanctions; ","")&amp;IF('Data · Lists'!F197=1,"internal blacklist","")),IF(SUM('Data · Lists'!G197:L197)&gt;0,"Auto-High: "&amp;TRIM(IF('Data · Lists'!G197=1,"FATF greylist; ","")&amp;IF('Data · Lists'!H197=1,"EU high-risk; ","")&amp;IF('Data · Lists'!I197=1,"EU sanctions; ","")&amp;IF('Data · Lists'!J197=1,"UK sanctions; ","")&amp;IF('Data · Lists'!K197=1,"OFAC; ","")&amp;IF('Data · Lists'!L197=1,"Canada sanctions","")),IF(J197=0,"No index data: Manual Review",IF(K197&lt;cov_min,"Coverage below minimum: Manual Review","Index-based"&amp;IF(J197=1," (single indicator, raised one level)","")&amp;IF('Data · Lists'!M197=1," + offshore floor","")))))</f>
        <v>No index data: Manual Review</v>
      </c>
      <c r="F197" s="38" t="str">
        <f t="shared" si="13"/>
        <v>Simplified measures where permitted, subject to Compliance confirmation.</v>
      </c>
      <c r="G197" s="21" t="inlineStr">
        <is>
          <t xml:space="preserve">Low Risk</t>
        </is>
      </c>
      <c r="H197" s="39" t="inlineStr">
        <is>
          <t xml:space="preserve">Northhold default rule R2: EU outermost region; French AML/CFT law applies. Parent FRA = Low Risk.</t>
        </is>
      </c>
      <c r="I197" s="21" t="str">
        <f>IF(SUM('Data · Lists'!C197:F197)&gt;0,"Blacklist",IF(SUM('Data · Lists'!G197:L197)&gt;0,"High Risk",IF(J197=0,"Manual Review",IF(K197&lt;cov_min,"Manual Review",INDEX(Cfg_Ratings,MIN(3,MAX(IF('Data · Lists'!M197=1,off_floor,1),IF(J197=1,IF(L197&lt;band_L,1,IF(L197&lt;band_M,2,3))+1,IF(L197&lt;band_L,1,IF(L197&lt;band_M,2,3))))))))))</f>
        <v>Manual Review</v>
      </c>
      <c r="J197" s="21">
        <f t="shared" si="14"/>
        <v>0</v>
      </c>
      <c r="K197" s="22">
        <f t="shared" si="15"/>
        <v>0.0</v>
      </c>
      <c r="L197" s="23" t="str">
        <f t="shared" si="16"/>
        <v/>
      </c>
      <c r="M197" s="21" t="str">
        <f>IF('Data · Indices'!C197="","",IF('Data · Indices'!C197="Low",1,IF('Data · Indices'!C197="Medium",2,IF('Data · Indices'!C197="High",3,NA()))))</f>
        <v/>
      </c>
      <c r="N197" s="21" t="str">
        <f>IF('Data · Indices'!D197="","",IF('Data · Indices'!D197="Low",1,IF('Data · Indices'!D197="Medium",2,IF('Data · Indices'!D197="High",3,NA()))))</f>
        <v/>
      </c>
      <c r="O197" s="21" t="str">
        <f>IF('Data · Indices'!E197="","",IF('Data · Indices'!E197="Low",1,IF('Data · Indices'!E197="Medium",2,IF('Data · Indices'!E197="High",3,NA()))))</f>
        <v/>
      </c>
      <c r="P197" s="21" t="str">
        <f>IF('Data · Indices'!F197="","",IF('Data · Indices'!F197="Low",1,IF('Data · Indices'!F197="Medium",2,IF('Data · Indices'!F197="High",3,NA()))))</f>
        <v/>
      </c>
      <c r="Q197" s="21" t="str">
        <f>IF('Data · Indices'!G197="","",IF('Data · Indices'!G197="Low",1,IF('Data · Indices'!G197="Medium",2,IF('Data · Indices'!G197="High",3,NA()))))</f>
        <v/>
      </c>
      <c r="R197" s="21">
        <f t="shared" si="17"/>
        <v>0</v>
      </c>
      <c r="S197" s="19" t="s">
        <v>847</v>
      </c>
      <c r="T197" s="38"/>
      <c r="U197" s="39"/>
    </row>
    <row r="198" spans="1:21" x14ac:dyDescent="0.2">
      <c r="A198" s="15" t="s">
        <v>848</v>
      </c>
      <c r="B198" s="15" t="s">
        <v>849</v>
      </c>
      <c r="C198" s="35" t="s">
        <v>850</v>
      </c>
      <c r="D198" s="16" t="str">
        <f t="shared" ref="D198:D266" si="18">IF(G198="",I198,G198)</f>
        <v>Medium Risk</v>
      </c>
      <c r="E198" s="30" t="str">
        <f>IF(SUM('Data · Lists'!C198:F198)&gt;0,"Blacklist: "&amp;TRIM(IF('Data · Lists'!C198=1,"FATF blacklist; ","")&amp;IF('Data · Lists'!D198=1,"UN sanctions; ","")&amp;IF('Data · Lists'!E198=1,"home-jurisdiction sanctions; ","")&amp;IF('Data · Lists'!F198=1,"internal blacklist","")),IF(SUM('Data · Lists'!G198:L198)&gt;0,"Auto-High: "&amp;TRIM(IF('Data · Lists'!G198=1,"FATF greylist; ","")&amp;IF('Data · Lists'!H198=1,"EU high-risk; ","")&amp;IF('Data · Lists'!I198=1,"EU sanctions; ","")&amp;IF('Data · Lists'!J198=1,"UK sanctions; ","")&amp;IF('Data · Lists'!K198=1,"OFAC; ","")&amp;IF('Data · Lists'!L198=1,"Canada sanctions","")),IF(J198=0,"No index data: Manual Review",IF(K198&lt;cov_min,"Coverage below minimum: Manual Review","Index-based"&amp;IF(J198=1," (single indicator, raised one level)","")&amp;IF('Data · Lists'!M198=1," + offshore floor","")))))</f>
        <v>No index data: Manual Review</v>
      </c>
      <c r="F198" s="30" t="str">
        <f t="shared" ref="F198:F266" si="19">IFERROR(INDEX(Cfg_Measures,MATCH(D198,Cfg_RateList,0)),"")</f>
        <v>Standard CDD with awareness of contextual factors.</v>
      </c>
      <c r="G198" s="11" t="inlineStr">
        <is>
          <t xml:space="preserve">Medium Risk</t>
        </is>
      </c>
      <c r="H198" s="36" t="inlineStr">
        <is>
          <t xml:space="preserve">Northhold default rule R3: French collectivity, EU OCT, own tax regime. Parent FRA = Low Risk.</t>
        </is>
      </c>
      <c r="I198" s="11" t="str">
        <f>IF(SUM('Data · Lists'!C198:F198)&gt;0,"Blacklist",IF(SUM('Data · Lists'!G198:L198)&gt;0,"High Risk",IF(J198=0,"Manual Review",IF(K198&lt;cov_min,"Manual Review",INDEX(Cfg_Ratings,MIN(3,MAX(IF('Data · Lists'!M198=1,off_floor,1),IF(J198=1,IF(L198&lt;band_L,1,IF(L198&lt;band_M,2,3))+1,IF(L198&lt;band_L,1,IF(L198&lt;band_M,2,3))))))))))</f>
        <v>Manual Review</v>
      </c>
      <c r="J198" s="11">
        <f t="shared" ref="J198:J266" si="20">COUNT(M198:Q198)</f>
        <v>0</v>
      </c>
      <c r="K198" s="17">
        <f t="shared" ref="K198:K266" si="21">IF(w_Total=0,0,R198/w_Total)</f>
        <v>0.0</v>
      </c>
      <c r="L198" s="18" t="str">
        <f t="shared" ref="L198:L266" si="22">IF(R198=0,"",(IF(M198="",0,M198*w_Basel)+IF(N198="",0,N198*w_FSI)+IF(O198="",0,O198*w_CPI)+IF(P198="",0,P198*w_GTI)+IF(Q198="",0,Q198*w_WGI))/R198)</f>
        <v/>
      </c>
      <c r="M198" s="11" t="str">
        <f>IF('Data · Indices'!C198="","",IF('Data · Indices'!C198="Low",1,IF('Data · Indices'!C198="Medium",2,IF('Data · Indices'!C198="High",3,NA()))))</f>
        <v/>
      </c>
      <c r="N198" s="11" t="str">
        <f>IF('Data · Indices'!D198="","",IF('Data · Indices'!D198="Low",1,IF('Data · Indices'!D198="Medium",2,IF('Data · Indices'!D198="High",3,NA()))))</f>
        <v/>
      </c>
      <c r="O198" s="11" t="str">
        <f>IF('Data · Indices'!E198="","",IF('Data · Indices'!E198="Low",1,IF('Data · Indices'!E198="Medium",2,IF('Data · Indices'!E198="High",3,NA()))))</f>
        <v/>
      </c>
      <c r="P198" s="11" t="str">
        <f>IF('Data · Indices'!F198="","",IF('Data · Indices'!F198="Low",1,IF('Data · Indices'!F198="Medium",2,IF('Data · Indices'!F198="High",3,NA()))))</f>
        <v/>
      </c>
      <c r="Q198" s="11" t="str">
        <f>IF('Data · Indices'!G198="","",IF('Data · Indices'!G198="Low",1,IF('Data · Indices'!G198="Medium",2,IF('Data · Indices'!G198="High",3,NA()))))</f>
        <v/>
      </c>
      <c r="R198" s="11">
        <f t="shared" ref="R198:R266" si="23">IF(M198="",0,w_Basel)+IF(N198="",0,w_FSI)+IF(O198="",0,w_CPI)+IF(P198="",0,w_GTI)+IF(Q198="",0,w_WGI)</f>
        <v>0</v>
      </c>
      <c r="S198" s="15" t="s">
        <v>851</v>
      </c>
      <c r="T198" s="30"/>
      <c r="U198" s="36"/>
    </row>
    <row r="199" spans="1:21" x14ac:dyDescent="0.2">
      <c r="A199" s="19" t="s">
        <v>852</v>
      </c>
      <c r="B199" s="19" t="s">
        <v>853</v>
      </c>
      <c r="C199" s="37" t="s">
        <v>854</v>
      </c>
      <c r="D199" s="20" t="str">
        <f t="shared" si="18"/>
        <v>Medium Risk</v>
      </c>
      <c r="E199" s="38" t="str">
        <f>IF(SUM('Data · Lists'!C199:F199)&gt;0,"Blacklist: "&amp;TRIM(IF('Data · Lists'!C199=1,"FATF blacklist; ","")&amp;IF('Data · Lists'!D199=1,"UN sanctions; ","")&amp;IF('Data · Lists'!E199=1,"home-jurisdiction sanctions; ","")&amp;IF('Data · Lists'!F199=1,"internal blacklist","")),IF(SUM('Data · Lists'!G199:L199)&gt;0,"Auto-High: "&amp;TRIM(IF('Data · Lists'!G199=1,"FATF greylist; ","")&amp;IF('Data · Lists'!H199=1,"EU high-risk; ","")&amp;IF('Data · Lists'!I199=1,"EU sanctions; ","")&amp;IF('Data · Lists'!J199=1,"UK sanctions; ","")&amp;IF('Data · Lists'!K199=1,"OFAC; ","")&amp;IF('Data · Lists'!L199=1,"Canada sanctions","")),IF(J199=0,"No index data: Manual Review",IF(K199&lt;cov_min,"Coverage below minimum: Manual Review","Index-based"&amp;IF(J199=1," (single indicator, raised one level)","")&amp;IF('Data · Lists'!M199=1," + offshore floor","")))))</f>
        <v>Index-based + offshore floor</v>
      </c>
      <c r="F199" s="38" t="str">
        <f t="shared" si="19"/>
        <v>Standard CDD with awareness of contextual factors.</v>
      </c>
      <c r="G199" s="21"/>
      <c r="H199" s="39"/>
      <c r="I199" s="21" t="str">
        <f>IF(SUM('Data · Lists'!C199:F199)&gt;0,"Blacklist",IF(SUM('Data · Lists'!G199:L199)&gt;0,"High Risk",IF(J199=0,"Manual Review",IF(K199&lt;cov_min,"Manual Review",INDEX(Cfg_Ratings,MIN(3,MAX(IF('Data · Lists'!M199=1,off_floor,1),IF(J199=1,IF(L199&lt;band_L,1,IF(L199&lt;band_M,2,3))+1,IF(L199&lt;band_L,1,IF(L199&lt;band_M,2,3))))))))))</f>
        <v>Medium Risk</v>
      </c>
      <c r="J199" s="21">
        <f t="shared" si="20"/>
        <v>4</v>
      </c>
      <c r="K199" s="22">
        <f t="shared" si="21"/>
        <v>0.85</v>
      </c>
      <c r="L199" s="23">
        <f t="shared" si="22"/>
        <v>1.7058823529411764</v>
      </c>
      <c r="M199" s="21" t="str">
        <f>IF('Data · Indices'!C199="","",IF('Data · Indices'!C199="Low",1,IF('Data · Indices'!C199="Medium",2,IF('Data · Indices'!C199="High",3,NA()))))</f>
        <v/>
      </c>
      <c r="N199" s="21" t="str">
        <f>IF('Data · Indices'!D199="","",IF('Data · Indices'!D199="Low",1,IF('Data · Indices'!D199="Medium",2,IF('Data · Indices'!D199="High",3,NA()))))</f>
        <v/>
      </c>
      <c r="O199" s="21" t="str">
        <f>IF('Data · Indices'!E199="","",IF('Data · Indices'!E199="Low",1,IF('Data · Indices'!E199="Medium",2,IF('Data · Indices'!E199="High",3,NA()))))</f>
        <v/>
      </c>
      <c r="P199" s="21" t="str">
        <f>IF('Data · Indices'!F199="","",IF('Data · Indices'!F199="Low",1,IF('Data · Indices'!F199="Medium",2,IF('Data · Indices'!F199="High",3,NA()))))</f>
        <v/>
      </c>
      <c r="Q199" s="21" t="str">
        <f>IF('Data · Indices'!G199="","",IF('Data · Indices'!G199="Low",1,IF('Data · Indices'!G199="Medium",2,IF('Data · Indices'!G199="High",3,NA()))))</f>
        <v/>
      </c>
      <c r="R199" s="21">
        <f t="shared" si="23"/>
        <v>85</v>
      </c>
      <c r="S199" s="19" t="s">
        <v>855</v>
      </c>
      <c r="T199" s="38"/>
      <c r="U199" s="39"/>
    </row>
    <row r="200" spans="1:21" x14ac:dyDescent="0.2">
      <c r="A200" s="15" t="s">
        <v>856</v>
      </c>
      <c r="B200" s="15" t="s">
        <v>857</v>
      </c>
      <c r="C200" s="35" t="s">
        <v>858</v>
      </c>
      <c r="D200" s="16" t="str">
        <f t="shared" si="18"/>
        <v>Medium Risk</v>
      </c>
      <c r="E200" s="30" t="str">
        <f>IF(SUM('Data · Lists'!C200:F200)&gt;0,"Blacklist: "&amp;TRIM(IF('Data · Lists'!C200=1,"FATF blacklist; ","")&amp;IF('Data · Lists'!D200=1,"UN sanctions; ","")&amp;IF('Data · Lists'!E200=1,"home-jurisdiction sanctions; ","")&amp;IF('Data · Lists'!F200=1,"internal blacklist","")),IF(SUM('Data · Lists'!G200:L200)&gt;0,"Auto-High: "&amp;TRIM(IF('Data · Lists'!G200=1,"FATF greylist; ","")&amp;IF('Data · Lists'!H200=1,"EU high-risk; ","")&amp;IF('Data · Lists'!I200=1,"EU sanctions; ","")&amp;IF('Data · Lists'!J200=1,"UK sanctions; ","")&amp;IF('Data · Lists'!K200=1,"OFAC; ","")&amp;IF('Data · Lists'!L200=1,"Canada sanctions","")),IF(J200=0,"No index data: Manual Review",IF(K200&lt;cov_min,"Coverage below minimum: Manual Review","Index-based"&amp;IF(J200=1," (single indicator, raised one level)","")&amp;IF('Data · Lists'!M200=1," + offshore floor","")))))</f>
        <v>Index-based + offshore floor</v>
      </c>
      <c r="F200" s="30" t="str">
        <f t="shared" si="19"/>
        <v>Standard CDD with awareness of contextual factors.</v>
      </c>
      <c r="G200" s="11"/>
      <c r="H200" s="36"/>
      <c r="I200" s="11" t="str">
        <f>IF(SUM('Data · Lists'!C200:F200)&gt;0,"Blacklist",IF(SUM('Data · Lists'!G200:L200)&gt;0,"High Risk",IF(J200=0,"Manual Review",IF(K200&lt;cov_min,"Manual Review",INDEX(Cfg_Ratings,MIN(3,MAX(IF('Data · Lists'!M200=1,off_floor,1),IF(J200=1,IF(L200&lt;band_L,1,IF(L200&lt;band_M,2,3))+1,IF(L200&lt;band_L,1,IF(L200&lt;band_M,2,3))))))))))</f>
        <v>Medium Risk</v>
      </c>
      <c r="J200" s="11">
        <f t="shared" si="20"/>
        <v>3</v>
      </c>
      <c r="K200" s="17">
        <f t="shared" si="21"/>
        <v>0.7</v>
      </c>
      <c r="L200" s="18">
        <f t="shared" si="22"/>
        <v>2.142857142857143</v>
      </c>
      <c r="M200" s="11" t="str">
        <f>IF('Data · Indices'!C200="","",IF('Data · Indices'!C200="Low",1,IF('Data · Indices'!C200="Medium",2,IF('Data · Indices'!C200="High",3,NA()))))</f>
        <v/>
      </c>
      <c r="N200" s="11" t="str">
        <f>IF('Data · Indices'!D200="","",IF('Data · Indices'!D200="Low",1,IF('Data · Indices'!D200="Medium",2,IF('Data · Indices'!D200="High",3,NA()))))</f>
        <v/>
      </c>
      <c r="O200" s="11" t="str">
        <f>IF('Data · Indices'!E200="","",IF('Data · Indices'!E200="Low",1,IF('Data · Indices'!E200="Medium",2,IF('Data · Indices'!E200="High",3,NA()))))</f>
        <v/>
      </c>
      <c r="P200" s="11" t="str">
        <f>IF('Data · Indices'!F200="","",IF('Data · Indices'!F200="Low",1,IF('Data · Indices'!F200="Medium",2,IF('Data · Indices'!F200="High",3,NA()))))</f>
        <v/>
      </c>
      <c r="Q200" s="11" t="str">
        <f>IF('Data · Indices'!G200="","",IF('Data · Indices'!G200="Low",1,IF('Data · Indices'!G200="Medium",2,IF('Data · Indices'!G200="High",3,NA()))))</f>
        <v/>
      </c>
      <c r="R200" s="11">
        <f t="shared" si="23"/>
        <v>70</v>
      </c>
      <c r="S200" s="15" t="s">
        <v>859</v>
      </c>
      <c r="T200" s="30"/>
      <c r="U200" s="36"/>
    </row>
    <row r="201" spans="1:21" x14ac:dyDescent="0.2">
      <c r="A201" s="19" t="s">
        <v>860</v>
      </c>
      <c r="B201" s="19" t="s">
        <v>861</v>
      </c>
      <c r="C201" s="37" t="s">
        <v>862</v>
      </c>
      <c r="D201" s="20" t="str">
        <f t="shared" si="18"/>
        <v>Low Risk</v>
      </c>
      <c r="E201" s="38" t="str">
        <f>IF(SUM('Data · Lists'!C201:F201)&gt;0,"Blacklist: "&amp;TRIM(IF('Data · Lists'!C201=1,"FATF blacklist; ","")&amp;IF('Data · Lists'!D201=1,"UN sanctions; ","")&amp;IF('Data · Lists'!E201=1,"home-jurisdiction sanctions; ","")&amp;IF('Data · Lists'!F201=1,"internal blacklist","")),IF(SUM('Data · Lists'!G201:L201)&gt;0,"Auto-High: "&amp;TRIM(IF('Data · Lists'!G201=1,"FATF greylist; ","")&amp;IF('Data · Lists'!H201=1,"EU high-risk; ","")&amp;IF('Data · Lists'!I201=1,"EU sanctions; ","")&amp;IF('Data · Lists'!J201=1,"UK sanctions; ","")&amp;IF('Data · Lists'!K201=1,"OFAC; ","")&amp;IF('Data · Lists'!L201=1,"Canada sanctions","")),IF(J201=0,"No index data: Manual Review",IF(K201&lt;cov_min,"Coverage below minimum: Manual Review","Index-based"&amp;IF(J201=1," (single indicator, raised one level)","")&amp;IF('Data · Lists'!M201=1," + offshore floor","")))))</f>
        <v>Index-based</v>
      </c>
      <c r="F201" s="38" t="str">
        <f t="shared" si="19"/>
        <v>Simplified measures where permitted, subject to Compliance confirmation.</v>
      </c>
      <c r="G201" s="21"/>
      <c r="H201" s="39"/>
      <c r="I201" s="21" t="str">
        <f>IF(SUM('Data · Lists'!C201:F201)&gt;0,"Blacklist",IF(SUM('Data · Lists'!G201:L201)&gt;0,"High Risk",IF(J201=0,"Manual Review",IF(K201&lt;cov_min,"Manual Review",INDEX(Cfg_Ratings,MIN(3,MAX(IF('Data · Lists'!M201=1,off_floor,1),IF(J201=1,IF(L201&lt;band_L,1,IF(L201&lt;band_M,2,3))+1,IF(L201&lt;band_L,1,IF(L201&lt;band_M,2,3))))))))))</f>
        <v>Low Risk</v>
      </c>
      <c r="J201" s="21">
        <f t="shared" si="20"/>
        <v>3</v>
      </c>
      <c r="K201" s="22">
        <f t="shared" si="21"/>
        <v>0.7</v>
      </c>
      <c r="L201" s="23">
        <f t="shared" si="22"/>
        <v>1.2857142857142858</v>
      </c>
      <c r="M201" s="21" t="str">
        <f>IF('Data · Indices'!C201="","",IF('Data · Indices'!C201="Low",1,IF('Data · Indices'!C201="Medium",2,IF('Data · Indices'!C201="High",3,NA()))))</f>
        <v/>
      </c>
      <c r="N201" s="21" t="str">
        <f>IF('Data · Indices'!D201="","",IF('Data · Indices'!D201="Low",1,IF('Data · Indices'!D201="Medium",2,IF('Data · Indices'!D201="High",3,NA()))))</f>
        <v/>
      </c>
      <c r="O201" s="21" t="str">
        <f>IF('Data · Indices'!E201="","",IF('Data · Indices'!E201="Low",1,IF('Data · Indices'!E201="Medium",2,IF('Data · Indices'!E201="High",3,NA()))))</f>
        <v/>
      </c>
      <c r="P201" s="21" t="str">
        <f>IF('Data · Indices'!F201="","",IF('Data · Indices'!F201="Low",1,IF('Data · Indices'!F201="Medium",2,IF('Data · Indices'!F201="High",3,NA()))))</f>
        <v/>
      </c>
      <c r="Q201" s="21" t="str">
        <f>IF('Data · Indices'!G201="","",IF('Data · Indices'!G201="Low",1,IF('Data · Indices'!G201="Medium",2,IF('Data · Indices'!G201="High",3,NA()))))</f>
        <v/>
      </c>
      <c r="R201" s="21">
        <f t="shared" si="23"/>
        <v>70</v>
      </c>
      <c r="S201" s="19" t="s">
        <v>863</v>
      </c>
      <c r="T201" s="38"/>
      <c r="U201" s="39"/>
    </row>
    <row r="202" spans="1:21" x14ac:dyDescent="0.2">
      <c r="A202" s="15" t="s">
        <v>864</v>
      </c>
      <c r="B202" s="15" t="s">
        <v>865</v>
      </c>
      <c r="C202" s="35" t="s">
        <v>866</v>
      </c>
      <c r="D202" s="16" t="str">
        <f t="shared" si="18"/>
        <v>Medium Risk</v>
      </c>
      <c r="E202" s="30" t="str">
        <f>IF(SUM('Data · Lists'!C202:F202)&gt;0,"Blacklist: "&amp;TRIM(IF('Data · Lists'!C202=1,"FATF blacklist; ","")&amp;IF('Data · Lists'!D202=1,"UN sanctions; ","")&amp;IF('Data · Lists'!E202=1,"home-jurisdiction sanctions; ","")&amp;IF('Data · Lists'!F202=1,"internal blacklist","")),IF(SUM('Data · Lists'!G202:L202)&gt;0,"Auto-High: "&amp;TRIM(IF('Data · Lists'!G202=1,"FATF greylist; ","")&amp;IF('Data · Lists'!H202=1,"EU high-risk; ","")&amp;IF('Data · Lists'!I202=1,"EU sanctions; ","")&amp;IF('Data · Lists'!J202=1,"UK sanctions; ","")&amp;IF('Data · Lists'!K202=1,"OFAC; ","")&amp;IF('Data · Lists'!L202=1,"Canada sanctions","")),IF(J202=0,"No index data: Manual Review",IF(K202&lt;cov_min,"Coverage below minimum: Manual Review","Index-based"&amp;IF(J202=1," (single indicator, raised one level)","")&amp;IF('Data · Lists'!M202=1," + offshore floor","")))))</f>
        <v>Index-based</v>
      </c>
      <c r="F202" s="30" t="str">
        <f t="shared" si="19"/>
        <v>Standard CDD with awareness of contextual factors.</v>
      </c>
      <c r="G202" s="11"/>
      <c r="H202" s="36"/>
      <c r="I202" s="11" t="str">
        <f>IF(SUM('Data · Lists'!C202:F202)&gt;0,"Blacklist",IF(SUM('Data · Lists'!G202:L202)&gt;0,"High Risk",IF(J202=0,"Manual Review",IF(K202&lt;cov_min,"Manual Review",INDEX(Cfg_Ratings,MIN(3,MAX(IF('Data · Lists'!M202=1,off_floor,1),IF(J202=1,IF(L202&lt;band_L,1,IF(L202&lt;band_M,2,3))+1,IF(L202&lt;band_L,1,IF(L202&lt;band_M,2,3))))))))))</f>
        <v>Medium Risk</v>
      </c>
      <c r="J202" s="11">
        <f t="shared" si="20"/>
        <v>3</v>
      </c>
      <c r="K202" s="17">
        <f t="shared" si="21"/>
        <v>0.65</v>
      </c>
      <c r="L202" s="18">
        <f t="shared" si="22"/>
        <v>2.0</v>
      </c>
      <c r="M202" s="11" t="str">
        <f>IF('Data · Indices'!C202="","",IF('Data · Indices'!C202="Low",1,IF('Data · Indices'!C202="Medium",2,IF('Data · Indices'!C202="High",3,NA()))))</f>
        <v/>
      </c>
      <c r="N202" s="11" t="str">
        <f>IF('Data · Indices'!D202="","",IF('Data · Indices'!D202="Low",1,IF('Data · Indices'!D202="Medium",2,IF('Data · Indices'!D202="High",3,NA()))))</f>
        <v/>
      </c>
      <c r="O202" s="11" t="str">
        <f>IF('Data · Indices'!E202="","",IF('Data · Indices'!E202="Low",1,IF('Data · Indices'!E202="Medium",2,IF('Data · Indices'!E202="High",3,NA()))))</f>
        <v/>
      </c>
      <c r="P202" s="11" t="str">
        <f>IF('Data · Indices'!F202="","",IF('Data · Indices'!F202="Low",1,IF('Data · Indices'!F202="Medium",2,IF('Data · Indices'!F202="High",3,NA()))))</f>
        <v/>
      </c>
      <c r="Q202" s="11" t="str">
        <f>IF('Data · Indices'!G202="","",IF('Data · Indices'!G202="Low",1,IF('Data · Indices'!G202="Medium",2,IF('Data · Indices'!G202="High",3,NA()))))</f>
        <v/>
      </c>
      <c r="R202" s="11">
        <f t="shared" si="23"/>
        <v>65</v>
      </c>
      <c r="S202" s="15" t="s">
        <v>867</v>
      </c>
      <c r="T202" s="30"/>
      <c r="U202" s="36"/>
    </row>
    <row r="203" spans="1:21" x14ac:dyDescent="0.2">
      <c r="A203" s="19" t="s">
        <v>868</v>
      </c>
      <c r="B203" s="19" t="s">
        <v>869</v>
      </c>
      <c r="C203" s="37" t="s">
        <v>870</v>
      </c>
      <c r="D203" s="20" t="str">
        <f t="shared" si="18"/>
        <v>Medium Risk</v>
      </c>
      <c r="E203" s="38" t="str">
        <f>IF(SUM('Data · Lists'!C203:F203)&gt;0,"Blacklist: "&amp;TRIM(IF('Data · Lists'!C203=1,"FATF blacklist; ","")&amp;IF('Data · Lists'!D203=1,"UN sanctions; ","")&amp;IF('Data · Lists'!E203=1,"home-jurisdiction sanctions; ","")&amp;IF('Data · Lists'!F203=1,"internal blacklist","")),IF(SUM('Data · Lists'!G203:L203)&gt;0,"Auto-High: "&amp;TRIM(IF('Data · Lists'!G203=1,"FATF greylist; ","")&amp;IF('Data · Lists'!H203=1,"EU high-risk; ","")&amp;IF('Data · Lists'!I203=1,"EU sanctions; ","")&amp;IF('Data · Lists'!J203=1,"UK sanctions; ","")&amp;IF('Data · Lists'!K203=1,"OFAC; ","")&amp;IF('Data · Lists'!L203=1,"Canada sanctions","")),IF(J203=0,"No index data: Manual Review",IF(K203&lt;cov_min,"Coverage below minimum: Manual Review","Index-based"&amp;IF(J203=1," (single indicator, raised one level)","")&amp;IF('Data · Lists'!M203=1," + offshore floor","")))))</f>
        <v>Index-based</v>
      </c>
      <c r="F203" s="38" t="str">
        <f t="shared" si="19"/>
        <v>Standard CDD with awareness of contextual factors.</v>
      </c>
      <c r="G203" s="21"/>
      <c r="H203" s="39"/>
      <c r="I203" s="21" t="str">
        <f>IF(SUM('Data · Lists'!C203:F203)&gt;0,"Blacklist",IF(SUM('Data · Lists'!G203:L203)&gt;0,"High Risk",IF(J203=0,"Manual Review",IF(K203&lt;cov_min,"Manual Review",INDEX(Cfg_Ratings,MIN(3,MAX(IF('Data · Lists'!M203=1,off_floor,1),IF(J203=1,IF(L203&lt;band_L,1,IF(L203&lt;band_M,2,3))+1,IF(L203&lt;band_L,1,IF(L203&lt;band_M,2,3))))))))))</f>
        <v>Medium Risk</v>
      </c>
      <c r="J203" s="21">
        <f t="shared" si="20"/>
        <v>5</v>
      </c>
      <c r="K203" s="22">
        <f t="shared" si="21"/>
        <v>1.0</v>
      </c>
      <c r="L203" s="23">
        <f t="shared" si="22"/>
        <v>2.05</v>
      </c>
      <c r="M203" s="21" t="str">
        <f>IF('Data · Indices'!C203="","",IF('Data · Indices'!C203="Low",1,IF('Data · Indices'!C203="Medium",2,IF('Data · Indices'!C203="High",3,NA()))))</f>
        <v/>
      </c>
      <c r="N203" s="21" t="str">
        <f>IF('Data · Indices'!D203="","",IF('Data · Indices'!D203="Low",1,IF('Data · Indices'!D203="Medium",2,IF('Data · Indices'!D203="High",3,NA()))))</f>
        <v/>
      </c>
      <c r="O203" s="21" t="str">
        <f>IF('Data · Indices'!E203="","",IF('Data · Indices'!E203="Low",1,IF('Data · Indices'!E203="Medium",2,IF('Data · Indices'!E203="High",3,NA()))))</f>
        <v/>
      </c>
      <c r="P203" s="21" t="str">
        <f>IF('Data · Indices'!F203="","",IF('Data · Indices'!F203="Low",1,IF('Data · Indices'!F203="Medium",2,IF('Data · Indices'!F203="High",3,NA()))))</f>
        <v/>
      </c>
      <c r="Q203" s="21" t="str">
        <f>IF('Data · Indices'!G203="","",IF('Data · Indices'!G203="Low",1,IF('Data · Indices'!G203="Medium",2,IF('Data · Indices'!G203="High",3,NA()))))</f>
        <v/>
      </c>
      <c r="R203" s="21">
        <f t="shared" si="23"/>
        <v>100</v>
      </c>
      <c r="S203" s="19" t="s">
        <v>871</v>
      </c>
      <c r="T203" s="38"/>
      <c r="U203" s="39"/>
    </row>
    <row r="204" spans="1:21" x14ac:dyDescent="0.2">
      <c r="A204" s="15" t="s">
        <v>872</v>
      </c>
      <c r="B204" s="15" t="s">
        <v>873</v>
      </c>
      <c r="C204" s="35" t="s">
        <v>874</v>
      </c>
      <c r="D204" s="16" t="str">
        <f t="shared" si="18"/>
        <v>Medium Risk</v>
      </c>
      <c r="E204" s="30" t="str">
        <f>IF(SUM('Data · Lists'!C204:F204)&gt;0,"Blacklist: "&amp;TRIM(IF('Data · Lists'!C204=1,"FATF blacklist; ","")&amp;IF('Data · Lists'!D204=1,"UN sanctions; ","")&amp;IF('Data · Lists'!E204=1,"home-jurisdiction sanctions; ","")&amp;IF('Data · Lists'!F204=1,"internal blacklist","")),IF(SUM('Data · Lists'!G204:L204)&gt;0,"Auto-High: "&amp;TRIM(IF('Data · Lists'!G204=1,"FATF greylist; ","")&amp;IF('Data · Lists'!H204=1,"EU high-risk; ","")&amp;IF('Data · Lists'!I204=1,"EU sanctions; ","")&amp;IF('Data · Lists'!J204=1,"UK sanctions; ","")&amp;IF('Data · Lists'!K204=1,"OFAC; ","")&amp;IF('Data · Lists'!L204=1,"Canada sanctions","")),IF(J204=0,"No index data: Manual Review",IF(K204&lt;cov_min,"Coverage below minimum: Manual Review","Index-based"&amp;IF(J204=1," (single indicator, raised one level)","")&amp;IF('Data · Lists'!M204=1," + offshore floor","")))))</f>
        <v>Index-based</v>
      </c>
      <c r="F204" s="30" t="str">
        <f t="shared" si="19"/>
        <v>Standard CDD with awareness of contextual factors.</v>
      </c>
      <c r="G204" s="11"/>
      <c r="H204" s="36"/>
      <c r="I204" s="11" t="str">
        <f>IF(SUM('Data · Lists'!C204:F204)&gt;0,"Blacklist",IF(SUM('Data · Lists'!G204:L204)&gt;0,"High Risk",IF(J204=0,"Manual Review",IF(K204&lt;cov_min,"Manual Review",INDEX(Cfg_Ratings,MIN(3,MAX(IF('Data · Lists'!M204=1,off_floor,1),IF(J204=1,IF(L204&lt;band_L,1,IF(L204&lt;band_M,2,3))+1,IF(L204&lt;band_L,1,IF(L204&lt;band_M,2,3))))))))))</f>
        <v>Medium Risk</v>
      </c>
      <c r="J204" s="11">
        <f t="shared" si="20"/>
        <v>4</v>
      </c>
      <c r="K204" s="17">
        <f t="shared" si="21"/>
        <v>0.8</v>
      </c>
      <c r="L204" s="18">
        <f t="shared" si="22"/>
        <v>1.8125</v>
      </c>
      <c r="M204" s="11" t="str">
        <f>IF('Data · Indices'!C204="","",IF('Data · Indices'!C204="Low",1,IF('Data · Indices'!C204="Medium",2,IF('Data · Indices'!C204="High",3,NA()))))</f>
        <v/>
      </c>
      <c r="N204" s="11" t="str">
        <f>IF('Data · Indices'!D204="","",IF('Data · Indices'!D204="Low",1,IF('Data · Indices'!D204="Medium",2,IF('Data · Indices'!D204="High",3,NA()))))</f>
        <v/>
      </c>
      <c r="O204" s="11" t="str">
        <f>IF('Data · Indices'!E204="","",IF('Data · Indices'!E204="Low",1,IF('Data · Indices'!E204="Medium",2,IF('Data · Indices'!E204="High",3,NA()))))</f>
        <v/>
      </c>
      <c r="P204" s="11" t="str">
        <f>IF('Data · Indices'!F204="","",IF('Data · Indices'!F204="Low",1,IF('Data · Indices'!F204="Medium",2,IF('Data · Indices'!F204="High",3,NA()))))</f>
        <v/>
      </c>
      <c r="Q204" s="11" t="str">
        <f>IF('Data · Indices'!G204="","",IF('Data · Indices'!G204="Low",1,IF('Data · Indices'!G204="Medium",2,IF('Data · Indices'!G204="High",3,NA()))))</f>
        <v/>
      </c>
      <c r="R204" s="11">
        <f t="shared" si="23"/>
        <v>80</v>
      </c>
      <c r="S204" s="15" t="s">
        <v>875</v>
      </c>
      <c r="T204" s="30"/>
      <c r="U204" s="36"/>
    </row>
    <row r="205" spans="1:21" x14ac:dyDescent="0.2">
      <c r="A205" s="19" t="s">
        <v>876</v>
      </c>
      <c r="B205" s="19" t="s">
        <v>877</v>
      </c>
      <c r="C205" s="37" t="s">
        <v>878</v>
      </c>
      <c r="D205" s="20" t="str">
        <f t="shared" si="18"/>
        <v>Medium Risk</v>
      </c>
      <c r="E205" s="38" t="str">
        <f>IF(SUM('Data · Lists'!C205:F205)&gt;0,"Blacklist: "&amp;TRIM(IF('Data · Lists'!C205=1,"FATF blacklist; ","")&amp;IF('Data · Lists'!D205=1,"UN sanctions; ","")&amp;IF('Data · Lists'!E205=1,"home-jurisdiction sanctions; ","")&amp;IF('Data · Lists'!F205=1,"internal blacklist","")),IF(SUM('Data · Lists'!G205:L205)&gt;0,"Auto-High: "&amp;TRIM(IF('Data · Lists'!G205=1,"FATF greylist; ","")&amp;IF('Data · Lists'!H205=1,"EU high-risk; ","")&amp;IF('Data · Lists'!I205=1,"EU sanctions; ","")&amp;IF('Data · Lists'!J205=1,"UK sanctions; ","")&amp;IF('Data · Lists'!K205=1,"OFAC; ","")&amp;IF('Data · Lists'!L205=1,"Canada sanctions","")),IF(J205=0,"No index data: Manual Review",IF(K205&lt;cov_min,"Coverage below minimum: Manual Review","Index-based"&amp;IF(J205=1," (single indicator, raised one level)","")&amp;IF('Data · Lists'!M205=1," + offshore floor","")))))</f>
        <v>Index-based</v>
      </c>
      <c r="F205" s="38" t="str">
        <f t="shared" si="19"/>
        <v>Standard CDD with awareness of contextual factors.</v>
      </c>
      <c r="G205" s="21"/>
      <c r="H205" s="39"/>
      <c r="I205" s="21" t="str">
        <f>IF(SUM('Data · Lists'!C205:F205)&gt;0,"Blacklist",IF(SUM('Data · Lists'!G205:L205)&gt;0,"High Risk",IF(J205=0,"Manual Review",IF(K205&lt;cov_min,"Manual Review",INDEX(Cfg_Ratings,MIN(3,MAX(IF('Data · Lists'!M205=1,off_floor,1),IF(J205=1,IF(L205&lt;band_L,1,IF(L205&lt;band_M,2,3))+1,IF(L205&lt;band_L,1,IF(L205&lt;band_M,2,3))))))))))</f>
        <v>Medium Risk</v>
      </c>
      <c r="J205" s="21">
        <f t="shared" si="20"/>
        <v>5</v>
      </c>
      <c r="K205" s="22">
        <f t="shared" si="21"/>
        <v>1.0</v>
      </c>
      <c r="L205" s="23">
        <f t="shared" si="22"/>
        <v>2.1</v>
      </c>
      <c r="M205" s="21" t="str">
        <f>IF('Data · Indices'!C205="","",IF('Data · Indices'!C205="Low",1,IF('Data · Indices'!C205="Medium",2,IF('Data · Indices'!C205="High",3,NA()))))</f>
        <v/>
      </c>
      <c r="N205" s="21" t="str">
        <f>IF('Data · Indices'!D205="","",IF('Data · Indices'!D205="Low",1,IF('Data · Indices'!D205="Medium",2,IF('Data · Indices'!D205="High",3,NA()))))</f>
        <v/>
      </c>
      <c r="O205" s="21" t="str">
        <f>IF('Data · Indices'!E205="","",IF('Data · Indices'!E205="Low",1,IF('Data · Indices'!E205="Medium",2,IF('Data · Indices'!E205="High",3,NA()))))</f>
        <v/>
      </c>
      <c r="P205" s="21" t="str">
        <f>IF('Data · Indices'!F205="","",IF('Data · Indices'!F205="Low",1,IF('Data · Indices'!F205="Medium",2,IF('Data · Indices'!F205="High",3,NA()))))</f>
        <v/>
      </c>
      <c r="Q205" s="21" t="str">
        <f>IF('Data · Indices'!G205="","",IF('Data · Indices'!G205="Low",1,IF('Data · Indices'!G205="Medium",2,IF('Data · Indices'!G205="High",3,NA()))))</f>
        <v/>
      </c>
      <c r="R205" s="21">
        <f t="shared" si="23"/>
        <v>100</v>
      </c>
      <c r="S205" s="19" t="s">
        <v>879</v>
      </c>
      <c r="T205" s="38"/>
      <c r="U205" s="39"/>
    </row>
    <row r="206" spans="1:21" x14ac:dyDescent="0.2">
      <c r="A206" s="15" t="s">
        <v>880</v>
      </c>
      <c r="B206" s="15" t="s">
        <v>881</v>
      </c>
      <c r="C206" s="35" t="s">
        <v>882</v>
      </c>
      <c r="D206" s="16" t="str">
        <f t="shared" si="18"/>
        <v>Medium Risk</v>
      </c>
      <c r="E206" s="30" t="str">
        <f>IF(SUM('Data · Lists'!C206:F206)&gt;0,"Blacklist: "&amp;TRIM(IF('Data · Lists'!C206=1,"FATF blacklist; ","")&amp;IF('Data · Lists'!D206=1,"UN sanctions; ","")&amp;IF('Data · Lists'!E206=1,"home-jurisdiction sanctions; ","")&amp;IF('Data · Lists'!F206=1,"internal blacklist","")),IF(SUM('Data · Lists'!G206:L206)&gt;0,"Auto-High: "&amp;TRIM(IF('Data · Lists'!G206=1,"FATF greylist; ","")&amp;IF('Data · Lists'!H206=1,"EU high-risk; ","")&amp;IF('Data · Lists'!I206=1,"EU sanctions; ","")&amp;IF('Data · Lists'!J206=1,"UK sanctions; ","")&amp;IF('Data · Lists'!K206=1,"OFAC; ","")&amp;IF('Data · Lists'!L206=1,"Canada sanctions","")),IF(J206=0,"No index data: Manual Review",IF(K206&lt;cov_min,"Coverage below minimum: Manual Review","Index-based"&amp;IF(J206=1," (single indicator, raised one level)","")&amp;IF('Data · Lists'!M206=1," + offshore floor","")))))</f>
        <v>Index-based + offshore floor</v>
      </c>
      <c r="F206" s="30" t="str">
        <f t="shared" si="19"/>
        <v>Standard CDD with awareness of contextual factors.</v>
      </c>
      <c r="G206" s="11"/>
      <c r="H206" s="36"/>
      <c r="I206" s="11" t="str">
        <f>IF(SUM('Data · Lists'!C206:F206)&gt;0,"Blacklist",IF(SUM('Data · Lists'!G206:L206)&gt;0,"High Risk",IF(J206=0,"Manual Review",IF(K206&lt;cov_min,"Manual Review",INDEX(Cfg_Ratings,MIN(3,MAX(IF('Data · Lists'!M206=1,off_floor,1),IF(J206=1,IF(L206&lt;band_L,1,IF(L206&lt;band_M,2,3))+1,IF(L206&lt;band_L,1,IF(L206&lt;band_M,2,3))))))))))</f>
        <v>Medium Risk</v>
      </c>
      <c r="J206" s="11">
        <f t="shared" si="20"/>
        <v>4</v>
      </c>
      <c r="K206" s="17">
        <f t="shared" si="21"/>
        <v>0.85</v>
      </c>
      <c r="L206" s="18">
        <f t="shared" si="22"/>
        <v>1.9411764705882353</v>
      </c>
      <c r="M206" s="11" t="str">
        <f>IF('Data · Indices'!C206="","",IF('Data · Indices'!C206="Low",1,IF('Data · Indices'!C206="Medium",2,IF('Data · Indices'!C206="High",3,NA()))))</f>
        <v/>
      </c>
      <c r="N206" s="11" t="str">
        <f>IF('Data · Indices'!D206="","",IF('Data · Indices'!D206="Low",1,IF('Data · Indices'!D206="Medium",2,IF('Data · Indices'!D206="High",3,NA()))))</f>
        <v/>
      </c>
      <c r="O206" s="11" t="str">
        <f>IF('Data · Indices'!E206="","",IF('Data · Indices'!E206="Low",1,IF('Data · Indices'!E206="Medium",2,IF('Data · Indices'!E206="High",3,NA()))))</f>
        <v/>
      </c>
      <c r="P206" s="11" t="str">
        <f>IF('Data · Indices'!F206="","",IF('Data · Indices'!F206="Low",1,IF('Data · Indices'!F206="Medium",2,IF('Data · Indices'!F206="High",3,NA()))))</f>
        <v/>
      </c>
      <c r="Q206" s="11" t="str">
        <f>IF('Data · Indices'!G206="","",IF('Data · Indices'!G206="Low",1,IF('Data · Indices'!G206="Medium",2,IF('Data · Indices'!G206="High",3,NA()))))</f>
        <v/>
      </c>
      <c r="R206" s="11">
        <f t="shared" si="23"/>
        <v>85</v>
      </c>
      <c r="S206" s="15" t="s">
        <v>883</v>
      </c>
      <c r="T206" s="30"/>
      <c r="U206" s="36"/>
    </row>
    <row r="207" spans="1:21" x14ac:dyDescent="0.2">
      <c r="A207" s="19" t="s">
        <v>884</v>
      </c>
      <c r="B207" s="19" t="s">
        <v>885</v>
      </c>
      <c r="C207" s="37" t="s">
        <v>886</v>
      </c>
      <c r="D207" s="20" t="str">
        <f t="shared" si="18"/>
        <v>High Risk</v>
      </c>
      <c r="E207" s="38" t="str">
        <f>IF(SUM('Data · Lists'!C207:F207)&gt;0,"Blacklist: "&amp;TRIM(IF('Data · Lists'!C207=1,"FATF blacklist; ","")&amp;IF('Data · Lists'!D207=1,"UN sanctions; ","")&amp;IF('Data · Lists'!E207=1,"home-jurisdiction sanctions; ","")&amp;IF('Data · Lists'!F207=1,"internal blacklist","")),IF(SUM('Data · Lists'!G207:L207)&gt;0,"Auto-High: "&amp;TRIM(IF('Data · Lists'!G207=1,"FATF greylist; ","")&amp;IF('Data · Lists'!H207=1,"EU high-risk; ","")&amp;IF('Data · Lists'!I207=1,"EU sanctions; ","")&amp;IF('Data · Lists'!J207=1,"UK sanctions; ","")&amp;IF('Data · Lists'!K207=1,"OFAC; ","")&amp;IF('Data · Lists'!L207=1,"Canada sanctions","")),IF(J207=0,"No index data: Manual Review",IF(K207&lt;cov_min,"Coverage below minimum: Manual Review","Index-based"&amp;IF(J207=1," (single indicator, raised one level)","")&amp;IF('Data · Lists'!M207=1," + offshore floor","")))))</f>
        <v>Index-based</v>
      </c>
      <c r="F207" s="38" t="str">
        <f t="shared" si="19"/>
        <v>EDD, enhanced ongoing monitoring, management approval to onboard or continue.</v>
      </c>
      <c r="G207" s="21"/>
      <c r="H207" s="39"/>
      <c r="I207" s="21" t="str">
        <f>IF(SUM('Data · Lists'!C207:F207)&gt;0,"Blacklist",IF(SUM('Data · Lists'!G207:L207)&gt;0,"High Risk",IF(J207=0,"Manual Review",IF(K207&lt;cov_min,"Manual Review",INDEX(Cfg_Ratings,MIN(3,MAX(IF('Data · Lists'!M207=1,off_floor,1),IF(J207=1,IF(L207&lt;band_L,1,IF(L207&lt;band_M,2,3))+1,IF(L207&lt;band_L,1,IF(L207&lt;band_M,2,3))))))))))</f>
        <v>High Risk</v>
      </c>
      <c r="J207" s="21">
        <f t="shared" si="20"/>
        <v>4</v>
      </c>
      <c r="K207" s="22">
        <f t="shared" si="21"/>
        <v>0.8</v>
      </c>
      <c r="L207" s="23">
        <f t="shared" si="22"/>
        <v>2.625</v>
      </c>
      <c r="M207" s="21" t="str">
        <f>IF('Data · Indices'!C207="","",IF('Data · Indices'!C207="Low",1,IF('Data · Indices'!C207="Medium",2,IF('Data · Indices'!C207="High",3,NA()))))</f>
        <v/>
      </c>
      <c r="N207" s="21" t="str">
        <f>IF('Data · Indices'!D207="","",IF('Data · Indices'!D207="Low",1,IF('Data · Indices'!D207="Medium",2,IF('Data · Indices'!D207="High",3,NA()))))</f>
        <v/>
      </c>
      <c r="O207" s="21" t="str">
        <f>IF('Data · Indices'!E207="","",IF('Data · Indices'!E207="Low",1,IF('Data · Indices'!E207="Medium",2,IF('Data · Indices'!E207="High",3,NA()))))</f>
        <v/>
      </c>
      <c r="P207" s="21" t="str">
        <f>IF('Data · Indices'!F207="","",IF('Data · Indices'!F207="Low",1,IF('Data · Indices'!F207="Medium",2,IF('Data · Indices'!F207="High",3,NA()))))</f>
        <v/>
      </c>
      <c r="Q207" s="21" t="str">
        <f>IF('Data · Indices'!G207="","",IF('Data · Indices'!G207="Low",1,IF('Data · Indices'!G207="Medium",2,IF('Data · Indices'!G207="High",3,NA()))))</f>
        <v/>
      </c>
      <c r="R207" s="21">
        <f t="shared" si="23"/>
        <v>80</v>
      </c>
      <c r="S207" s="19" t="s">
        <v>887</v>
      </c>
      <c r="T207" s="38"/>
      <c r="U207" s="39"/>
    </row>
    <row r="208" spans="1:21" x14ac:dyDescent="0.2">
      <c r="A208" s="15" t="s">
        <v>888</v>
      </c>
      <c r="B208" s="15" t="s">
        <v>889</v>
      </c>
      <c r="C208" s="35" t="s">
        <v>890</v>
      </c>
      <c r="D208" s="16" t="str">
        <f t="shared" si="18"/>
        <v>Medium Risk</v>
      </c>
      <c r="E208" s="30" t="str">
        <f>IF(SUM('Data · Lists'!C208:F208)&gt;0,"Blacklist: "&amp;TRIM(IF('Data · Lists'!C208=1,"FATF blacklist; ","")&amp;IF('Data · Lists'!D208=1,"UN sanctions; ","")&amp;IF('Data · Lists'!E208=1,"home-jurisdiction sanctions; ","")&amp;IF('Data · Lists'!F208=1,"internal blacklist","")),IF(SUM('Data · Lists'!G208:L208)&gt;0,"Auto-High: "&amp;TRIM(IF('Data · Lists'!G208=1,"FATF greylist; ","")&amp;IF('Data · Lists'!H208=1,"EU high-risk; ","")&amp;IF('Data · Lists'!I208=1,"EU sanctions; ","")&amp;IF('Data · Lists'!J208=1,"UK sanctions; ","")&amp;IF('Data · Lists'!K208=1,"OFAC; ","")&amp;IF('Data · Lists'!L208=1,"Canada sanctions","")),IF(J208=0,"No index data: Manual Review",IF(K208&lt;cov_min,"Coverage below minimum: Manual Review","Index-based"&amp;IF(J208=1," (single indicator, raised one level)","")&amp;IF('Data · Lists'!M208=1," + offshore floor","")))))</f>
        <v>Index-based + offshore floor</v>
      </c>
      <c r="F208" s="30" t="str">
        <f t="shared" si="19"/>
        <v>Standard CDD with awareness of contextual factors.</v>
      </c>
      <c r="G208" s="11"/>
      <c r="H208" s="36"/>
      <c r="I208" s="11" t="str">
        <f>IF(SUM('Data · Lists'!C208:F208)&gt;0,"Blacklist",IF(SUM('Data · Lists'!G208:L208)&gt;0,"High Risk",IF(J208=0,"Manual Review",IF(K208&lt;cov_min,"Manual Review",INDEX(Cfg_Ratings,MIN(3,MAX(IF('Data · Lists'!M208=1,off_floor,1),IF(J208=1,IF(L208&lt;band_L,1,IF(L208&lt;band_M,2,3))+1,IF(L208&lt;band_L,1,IF(L208&lt;band_M,2,3))))))))))</f>
        <v>Medium Risk</v>
      </c>
      <c r="J208" s="11">
        <f t="shared" si="20"/>
        <v>5</v>
      </c>
      <c r="K208" s="17">
        <f t="shared" si="21"/>
        <v>1.0</v>
      </c>
      <c r="L208" s="18">
        <f t="shared" si="22"/>
        <v>1.6</v>
      </c>
      <c r="M208" s="11" t="str">
        <f>IF('Data · Indices'!C208="","",IF('Data · Indices'!C208="Low",1,IF('Data · Indices'!C208="Medium",2,IF('Data · Indices'!C208="High",3,NA()))))</f>
        <v/>
      </c>
      <c r="N208" s="11" t="str">
        <f>IF('Data · Indices'!D208="","",IF('Data · Indices'!D208="Low",1,IF('Data · Indices'!D208="Medium",2,IF('Data · Indices'!D208="High",3,NA()))))</f>
        <v/>
      </c>
      <c r="O208" s="11" t="str">
        <f>IF('Data · Indices'!E208="","",IF('Data · Indices'!E208="Low",1,IF('Data · Indices'!E208="Medium",2,IF('Data · Indices'!E208="High",3,NA()))))</f>
        <v/>
      </c>
      <c r="P208" s="11" t="str">
        <f>IF('Data · Indices'!F208="","",IF('Data · Indices'!F208="Low",1,IF('Data · Indices'!F208="Medium",2,IF('Data · Indices'!F208="High",3,NA()))))</f>
        <v/>
      </c>
      <c r="Q208" s="11" t="str">
        <f>IF('Data · Indices'!G208="","",IF('Data · Indices'!G208="Low",1,IF('Data · Indices'!G208="Medium",2,IF('Data · Indices'!G208="High",3,NA()))))</f>
        <v/>
      </c>
      <c r="R208" s="11">
        <f t="shared" si="23"/>
        <v>100</v>
      </c>
      <c r="S208" s="15" t="s">
        <v>891</v>
      </c>
      <c r="T208" s="30"/>
      <c r="U208" s="36"/>
    </row>
    <row r="209" spans="1:21" x14ac:dyDescent="0.2">
      <c r="A209" s="19" t="s">
        <v>892</v>
      </c>
      <c r="B209" s="19" t="s">
        <v>893</v>
      </c>
      <c r="C209" s="37" t="s">
        <v>894</v>
      </c>
      <c r="D209" s="20" t="str">
        <f t="shared" si="18"/>
        <v>High Risk</v>
      </c>
      <c r="E209" s="38" t="str">
        <f>IF(SUM('Data · Lists'!C209:F209)&gt;0,"Blacklist: "&amp;TRIM(IF('Data · Lists'!C209=1,"FATF blacklist; ","")&amp;IF('Data · Lists'!D209=1,"UN sanctions; ","")&amp;IF('Data · Lists'!E209=1,"home-jurisdiction sanctions; ","")&amp;IF('Data · Lists'!F209=1,"internal blacklist","")),IF(SUM('Data · Lists'!G209:L209)&gt;0,"Auto-High: "&amp;TRIM(IF('Data · Lists'!G209=1,"FATF greylist; ","")&amp;IF('Data · Lists'!H209=1,"EU high-risk; ","")&amp;IF('Data · Lists'!I209=1,"EU sanctions; ","")&amp;IF('Data · Lists'!J209=1,"UK sanctions; ","")&amp;IF('Data · Lists'!K209=1,"OFAC; ","")&amp;IF('Data · Lists'!L209=1,"Canada sanctions","")),IF(J209=0,"No index data: Manual Review",IF(K209&lt;cov_min,"Coverage below minimum: Manual Review","Index-based"&amp;IF(J209=1," (single indicator, raised one level)","")&amp;IF('Data · Lists'!M209=1," + offshore floor","")))))</f>
        <v>No index data: Manual Review</v>
      </c>
      <c r="F209" s="38" t="str">
        <f t="shared" si="19"/>
        <v>EDD, enhanced ongoing monitoring, management approval to onboard or continue.</v>
      </c>
      <c r="G209" s="21" t="inlineStr">
        <is>
          <t xml:space="preserve">High Risk</t>
        </is>
      </c>
      <c r="H209" s="39" t="inlineStr">
        <is>
          <t xml:space="preserve">Northhold default rule R4: CFATF 4th-round MER (2025): 9 of 11 IOs Low -&gt; rule (a); Eurostat OFC.</t>
        </is>
      </c>
      <c r="I209" s="21" t="str">
        <f>IF(SUM('Data · Lists'!C209:F209)&gt;0,"Blacklist",IF(SUM('Data · Lists'!G209:L209)&gt;0,"High Risk",IF(J209=0,"Manual Review",IF(K209&lt;cov_min,"Manual Review",INDEX(Cfg_Ratings,MIN(3,MAX(IF('Data · Lists'!M209=1,off_floor,1),IF(J209=1,IF(L209&lt;band_L,1,IF(L209&lt;band_M,2,3))+1,IF(L209&lt;band_L,1,IF(L209&lt;band_M,2,3))))))))))</f>
        <v>Manual Review</v>
      </c>
      <c r="J209" s="21">
        <f t="shared" si="20"/>
        <v>0</v>
      </c>
      <c r="K209" s="22">
        <f t="shared" si="21"/>
        <v>0.0</v>
      </c>
      <c r="L209" s="23" t="str">
        <f t="shared" si="22"/>
        <v/>
      </c>
      <c r="M209" s="21" t="str">
        <f>IF('Data · Indices'!C209="","",IF('Data · Indices'!C209="Low",1,IF('Data · Indices'!C209="Medium",2,IF('Data · Indices'!C209="High",3,NA()))))</f>
        <v/>
      </c>
      <c r="N209" s="21" t="str">
        <f>IF('Data · Indices'!D209="","",IF('Data · Indices'!D209="Low",1,IF('Data · Indices'!D209="Medium",2,IF('Data · Indices'!D209="High",3,NA()))))</f>
        <v/>
      </c>
      <c r="O209" s="21" t="str">
        <f>IF('Data · Indices'!E209="","",IF('Data · Indices'!E209="Low",1,IF('Data · Indices'!E209="Medium",2,IF('Data · Indices'!E209="High",3,NA()))))</f>
        <v/>
      </c>
      <c r="P209" s="21" t="str">
        <f>IF('Data · Indices'!F209="","",IF('Data · Indices'!F209="Low",1,IF('Data · Indices'!F209="Medium",2,IF('Data · Indices'!F209="High",3,NA()))))</f>
        <v/>
      </c>
      <c r="Q209" s="21" t="str">
        <f>IF('Data · Indices'!G209="","",IF('Data · Indices'!G209="Low",1,IF('Data · Indices'!G209="Medium",2,IF('Data · Indices'!G209="High",3,NA()))))</f>
        <v/>
      </c>
      <c r="R209" s="21">
        <f t="shared" si="23"/>
        <v>0</v>
      </c>
      <c r="S209" s="19" t="s">
        <v>895</v>
      </c>
      <c r="T209" s="38"/>
      <c r="U209" s="39"/>
    </row>
    <row r="210" spans="1:21" x14ac:dyDescent="0.2">
      <c r="A210" s="15" t="s">
        <v>896</v>
      </c>
      <c r="B210" s="15" t="s">
        <v>897</v>
      </c>
      <c r="C210" s="35" t="s">
        <v>898</v>
      </c>
      <c r="D210" s="16" t="str">
        <f t="shared" si="18"/>
        <v>Low Risk</v>
      </c>
      <c r="E210" s="30" t="str">
        <f>IF(SUM('Data · Lists'!C210:F210)&gt;0,"Blacklist: "&amp;TRIM(IF('Data · Lists'!C210=1,"FATF blacklist; ","")&amp;IF('Data · Lists'!D210=1,"UN sanctions; ","")&amp;IF('Data · Lists'!E210=1,"home-jurisdiction sanctions; ","")&amp;IF('Data · Lists'!F210=1,"internal blacklist","")),IF(SUM('Data · Lists'!G210:L210)&gt;0,"Auto-High: "&amp;TRIM(IF('Data · Lists'!G210=1,"FATF greylist; ","")&amp;IF('Data · Lists'!H210=1,"EU high-risk; ","")&amp;IF('Data · Lists'!I210=1,"EU sanctions; ","")&amp;IF('Data · Lists'!J210=1,"UK sanctions; ","")&amp;IF('Data · Lists'!K210=1,"OFAC; ","")&amp;IF('Data · Lists'!L210=1,"Canada sanctions","")),IF(J210=0,"No index data: Manual Review",IF(K210&lt;cov_min,"Coverage below minimum: Manual Review","Index-based"&amp;IF(J210=1," (single indicator, raised one level)","")&amp;IF('Data · Lists'!M210=1," + offshore floor","")))))</f>
        <v>Index-based</v>
      </c>
      <c r="F210" s="30" t="str">
        <f t="shared" si="19"/>
        <v>Simplified measures where permitted, subject to Compliance confirmation.</v>
      </c>
      <c r="G210" s="11"/>
      <c r="H210" s="36"/>
      <c r="I210" s="11" t="str">
        <f>IF(SUM('Data · Lists'!C210:F210)&gt;0,"Blacklist",IF(SUM('Data · Lists'!G210:L210)&gt;0,"High Risk",IF(J210=0,"Manual Review",IF(K210&lt;cov_min,"Manual Review",INDEX(Cfg_Ratings,MIN(3,MAX(IF('Data · Lists'!M210=1,off_floor,1),IF(J210=1,IF(L210&lt;band_L,1,IF(L210&lt;band_M,2,3))+1,IF(L210&lt;band_L,1,IF(L210&lt;band_M,2,3))))))))))</f>
        <v>Low Risk</v>
      </c>
      <c r="J210" s="11">
        <f t="shared" si="20"/>
        <v>5</v>
      </c>
      <c r="K210" s="17">
        <f t="shared" si="21"/>
        <v>1.0</v>
      </c>
      <c r="L210" s="18">
        <f t="shared" si="22"/>
        <v>1.55</v>
      </c>
      <c r="M210" s="11" t="str">
        <f>IF('Data · Indices'!C210="","",IF('Data · Indices'!C210="Low",1,IF('Data · Indices'!C210="Medium",2,IF('Data · Indices'!C210="High",3,NA()))))</f>
        <v/>
      </c>
      <c r="N210" s="11" t="str">
        <f>IF('Data · Indices'!D210="","",IF('Data · Indices'!D210="Low",1,IF('Data · Indices'!D210="Medium",2,IF('Data · Indices'!D210="High",3,NA()))))</f>
        <v/>
      </c>
      <c r="O210" s="11" t="str">
        <f>IF('Data · Indices'!E210="","",IF('Data · Indices'!E210="Low",1,IF('Data · Indices'!E210="Medium",2,IF('Data · Indices'!E210="High",3,NA()))))</f>
        <v/>
      </c>
      <c r="P210" s="11" t="str">
        <f>IF('Data · Indices'!F210="","",IF('Data · Indices'!F210="Low",1,IF('Data · Indices'!F210="Medium",2,IF('Data · Indices'!F210="High",3,NA()))))</f>
        <v/>
      </c>
      <c r="Q210" s="11" t="str">
        <f>IF('Data · Indices'!G210="","",IF('Data · Indices'!G210="Low",1,IF('Data · Indices'!G210="Medium",2,IF('Data · Indices'!G210="High",3,NA()))))</f>
        <v/>
      </c>
      <c r="R210" s="11">
        <f t="shared" si="23"/>
        <v>100</v>
      </c>
      <c r="S210" s="15" t="s">
        <v>899</v>
      </c>
      <c r="T210" s="30"/>
      <c r="U210" s="36"/>
    </row>
    <row r="211" spans="1:21" x14ac:dyDescent="0.2">
      <c r="A211" s="19" t="s">
        <v>900</v>
      </c>
      <c r="B211" s="19" t="s">
        <v>901</v>
      </c>
      <c r="C211" s="37" t="s">
        <v>902</v>
      </c>
      <c r="D211" s="20" t="str">
        <f t="shared" si="18"/>
        <v>Low Risk</v>
      </c>
      <c r="E211" s="38" t="str">
        <f>IF(SUM('Data · Lists'!C211:F211)&gt;0,"Blacklist: "&amp;TRIM(IF('Data · Lists'!C211=1,"FATF blacklist; ","")&amp;IF('Data · Lists'!D211=1,"UN sanctions; ","")&amp;IF('Data · Lists'!E211=1,"home-jurisdiction sanctions; ","")&amp;IF('Data · Lists'!F211=1,"internal blacklist","")),IF(SUM('Data · Lists'!G211:L211)&gt;0,"Auto-High: "&amp;TRIM(IF('Data · Lists'!G211=1,"FATF greylist; ","")&amp;IF('Data · Lists'!H211=1,"EU high-risk; ","")&amp;IF('Data · Lists'!I211=1,"EU sanctions; ","")&amp;IF('Data · Lists'!J211=1,"UK sanctions; ","")&amp;IF('Data · Lists'!K211=1,"OFAC; ","")&amp;IF('Data · Lists'!L211=1,"Canada sanctions","")),IF(J211=0,"No index data: Manual Review",IF(K211&lt;cov_min,"Coverage below minimum: Manual Review","Index-based"&amp;IF(J211=1," (single indicator, raised one level)","")&amp;IF('Data · Lists'!M211=1," + offshore floor","")))))</f>
        <v>Index-based</v>
      </c>
      <c r="F211" s="38" t="str">
        <f t="shared" si="19"/>
        <v>Simplified measures where permitted, subject to Compliance confirmation.</v>
      </c>
      <c r="G211" s="21"/>
      <c r="H211" s="39"/>
      <c r="I211" s="21" t="str">
        <f>IF(SUM('Data · Lists'!C211:F211)&gt;0,"Blacklist",IF(SUM('Data · Lists'!G211:L211)&gt;0,"High Risk",IF(J211=0,"Manual Review",IF(K211&lt;cov_min,"Manual Review",INDEX(Cfg_Ratings,MIN(3,MAX(IF('Data · Lists'!M211=1,off_floor,1),IF(J211=1,IF(L211&lt;band_L,1,IF(L211&lt;band_M,2,3))+1,IF(L211&lt;band_L,1,IF(L211&lt;band_M,2,3))))))))))</f>
        <v>Low Risk</v>
      </c>
      <c r="J211" s="21">
        <f t="shared" si="20"/>
        <v>5</v>
      </c>
      <c r="K211" s="22">
        <f t="shared" si="21"/>
        <v>1.0</v>
      </c>
      <c r="L211" s="23">
        <f t="shared" si="22"/>
        <v>1.15</v>
      </c>
      <c r="M211" s="21" t="str">
        <f>IF('Data · Indices'!C211="","",IF('Data · Indices'!C211="Low",1,IF('Data · Indices'!C211="Medium",2,IF('Data · Indices'!C211="High",3,NA()))))</f>
        <v/>
      </c>
      <c r="N211" s="21" t="str">
        <f>IF('Data · Indices'!D211="","",IF('Data · Indices'!D211="Low",1,IF('Data · Indices'!D211="Medium",2,IF('Data · Indices'!D211="High",3,NA()))))</f>
        <v/>
      </c>
      <c r="O211" s="21" t="str">
        <f>IF('Data · Indices'!E211="","",IF('Data · Indices'!E211="Low",1,IF('Data · Indices'!E211="Medium",2,IF('Data · Indices'!E211="High",3,NA()))))</f>
        <v/>
      </c>
      <c r="P211" s="21" t="str">
        <f>IF('Data · Indices'!F211="","",IF('Data · Indices'!F211="Low",1,IF('Data · Indices'!F211="Medium",2,IF('Data · Indices'!F211="High",3,NA()))))</f>
        <v/>
      </c>
      <c r="Q211" s="21" t="str">
        <f>IF('Data · Indices'!G211="","",IF('Data · Indices'!G211="Low",1,IF('Data · Indices'!G211="Medium",2,IF('Data · Indices'!G211="High",3,NA()))))</f>
        <v/>
      </c>
      <c r="R211" s="21">
        <f t="shared" si="23"/>
        <v>100</v>
      </c>
      <c r="S211" s="19" t="s">
        <v>903</v>
      </c>
      <c r="T211" s="38"/>
      <c r="U211" s="39"/>
    </row>
    <row r="212" spans="1:21" x14ac:dyDescent="0.2">
      <c r="A212" s="15" t="s">
        <v>904</v>
      </c>
      <c r="B212" s="15" t="s">
        <v>905</v>
      </c>
      <c r="C212" s="35" t="s">
        <v>906</v>
      </c>
      <c r="D212" s="16" t="str">
        <f t="shared" si="18"/>
        <v>High Risk</v>
      </c>
      <c r="E212" s="30" t="str">
        <f>IF(SUM('Data · Lists'!C212:F212)&gt;0,"Blacklist: "&amp;TRIM(IF('Data · Lists'!C212=1,"FATF blacklist; ","")&amp;IF('Data · Lists'!D212=1,"UN sanctions; ","")&amp;IF('Data · Lists'!E212=1,"home-jurisdiction sanctions; ","")&amp;IF('Data · Lists'!F212=1,"internal blacklist","")),IF(SUM('Data · Lists'!G212:L212)&gt;0,"Auto-High: "&amp;TRIM(IF('Data · Lists'!G212=1,"FATF greylist; ","")&amp;IF('Data · Lists'!H212=1,"EU high-risk; ","")&amp;IF('Data · Lists'!I212=1,"EU sanctions; ","")&amp;IF('Data · Lists'!J212=1,"UK sanctions; ","")&amp;IF('Data · Lists'!K212=1,"OFAC; ","")&amp;IF('Data · Lists'!L212=1,"Canada sanctions","")),IF(J212=0,"No index data: Manual Review",IF(K212&lt;cov_min,"Coverage below minimum: Manual Review","Index-based"&amp;IF(J212=1," (single indicator, raised one level)","")&amp;IF('Data · Lists'!M212=1," + offshore floor","")))))</f>
        <v>Index-based</v>
      </c>
      <c r="F212" s="30" t="str">
        <f t="shared" si="19"/>
        <v>EDD, enhanced ongoing monitoring, management approval to onboard or continue.</v>
      </c>
      <c r="G212" s="11"/>
      <c r="H212" s="36"/>
      <c r="I212" s="11" t="str">
        <f>IF(SUM('Data · Lists'!C212:F212)&gt;0,"Blacklist",IF(SUM('Data · Lists'!G212:L212)&gt;0,"High Risk",IF(J212=0,"Manual Review",IF(K212&lt;cov_min,"Manual Review",INDEX(Cfg_Ratings,MIN(3,MAX(IF('Data · Lists'!M212=1,off_floor,1),IF(J212=1,IF(L212&lt;band_L,1,IF(L212&lt;band_M,2,3))+1,IF(L212&lt;band_L,1,IF(L212&lt;band_M,2,3))))))))))</f>
        <v>High Risk</v>
      </c>
      <c r="J212" s="11">
        <f t="shared" si="20"/>
        <v>3</v>
      </c>
      <c r="K212" s="17">
        <f t="shared" si="21"/>
        <v>0.65</v>
      </c>
      <c r="L212" s="18">
        <f t="shared" si="22"/>
        <v>2.4615384615384617</v>
      </c>
      <c r="M212" s="11" t="str">
        <f>IF('Data · Indices'!C212="","",IF('Data · Indices'!C212="Low",1,IF('Data · Indices'!C212="Medium",2,IF('Data · Indices'!C212="High",3,NA()))))</f>
        <v/>
      </c>
      <c r="N212" s="11" t="str">
        <f>IF('Data · Indices'!D212="","",IF('Data · Indices'!D212="Low",1,IF('Data · Indices'!D212="Medium",2,IF('Data · Indices'!D212="High",3,NA()))))</f>
        <v/>
      </c>
      <c r="O212" s="11" t="str">
        <f>IF('Data · Indices'!E212="","",IF('Data · Indices'!E212="Low",1,IF('Data · Indices'!E212="Medium",2,IF('Data · Indices'!E212="High",3,NA()))))</f>
        <v/>
      </c>
      <c r="P212" s="11" t="str">
        <f>IF('Data · Indices'!F212="","",IF('Data · Indices'!F212="Low",1,IF('Data · Indices'!F212="Medium",2,IF('Data · Indices'!F212="High",3,NA()))))</f>
        <v/>
      </c>
      <c r="Q212" s="11" t="str">
        <f>IF('Data · Indices'!G212="","",IF('Data · Indices'!G212="Low",1,IF('Data · Indices'!G212="Medium",2,IF('Data · Indices'!G212="High",3,NA()))))</f>
        <v/>
      </c>
      <c r="R212" s="11">
        <f t="shared" si="23"/>
        <v>65</v>
      </c>
      <c r="S212" s="15" t="s">
        <v>907</v>
      </c>
      <c r="T212" s="30"/>
      <c r="U212" s="36"/>
    </row>
    <row r="213" spans="1:21" x14ac:dyDescent="0.2">
      <c r="A213" s="19" t="s">
        <v>908</v>
      </c>
      <c r="B213" s="19" t="s">
        <v>909</v>
      </c>
      <c r="C213" s="37" t="s">
        <v>910</v>
      </c>
      <c r="D213" s="20" t="str">
        <f t="shared" si="18"/>
        <v>High Risk</v>
      </c>
      <c r="E213" s="38" t="str">
        <f>IF(SUM('Data · Lists'!C213:F213)&gt;0,"Blacklist: "&amp;TRIM(IF('Data · Lists'!C213=1,"FATF blacklist; ","")&amp;IF('Data · Lists'!D213=1,"UN sanctions; ","")&amp;IF('Data · Lists'!E213=1,"home-jurisdiction sanctions; ","")&amp;IF('Data · Lists'!F213=1,"internal blacklist","")),IF(SUM('Data · Lists'!G213:L213)&gt;0,"Auto-High: "&amp;TRIM(IF('Data · Lists'!G213=1,"FATF greylist; ","")&amp;IF('Data · Lists'!H213=1,"EU high-risk; ","")&amp;IF('Data · Lists'!I213=1,"EU sanctions; ","")&amp;IF('Data · Lists'!J213=1,"UK sanctions; ","")&amp;IF('Data · Lists'!K213=1,"OFAC; ","")&amp;IF('Data · Lists'!L213=1,"Canada sanctions","")),IF(J213=0,"No index data: Manual Review",IF(K213&lt;cov_min,"Coverage below minimum: Manual Review","Index-based"&amp;IF(J213=1," (single indicator, raised one level)","")&amp;IF('Data · Lists'!M213=1," + offshore floor","")))))</f>
        <v>Coverage below minimum: Manual Review</v>
      </c>
      <c r="F213" s="38" t="str">
        <f t="shared" si="19"/>
        <v>EDD, enhanced ongoing monitoring, management approval to onboard or continue.</v>
      </c>
      <c r="G213" s="21" t="inlineStr">
        <is>
          <t xml:space="preserve">High Risk</t>
        </is>
      </c>
      <c r="H213" s="39" t="inlineStr">
        <is>
          <t xml:space="preserve">Northhold default rule R5: state fragility, al-Shabaab, CPI high, GTI high.</t>
        </is>
      </c>
      <c r="I213" s="21" t="str">
        <f>IF(SUM('Data · Lists'!C213:F213)&gt;0,"Blacklist",IF(SUM('Data · Lists'!G213:L213)&gt;0,"High Risk",IF(J213=0,"Manual Review",IF(K213&lt;cov_min,"Manual Review",INDEX(Cfg_Ratings,MIN(3,MAX(IF('Data · Lists'!M213=1,off_floor,1),IF(J213=1,IF(L213&lt;band_L,1,IF(L213&lt;band_M,2,3))+1,IF(L213&lt;band_L,1,IF(L213&lt;band_M,2,3))))))))))</f>
        <v>Manual Review</v>
      </c>
      <c r="J213" s="21">
        <f t="shared" si="20"/>
        <v>3</v>
      </c>
      <c r="K213" s="22">
        <f t="shared" si="21"/>
        <v>0.4</v>
      </c>
      <c r="L213" s="23">
        <f t="shared" si="22"/>
        <v>3.0</v>
      </c>
      <c r="M213" s="21" t="str">
        <f>IF('Data · Indices'!C213="","",IF('Data · Indices'!C213="Low",1,IF('Data · Indices'!C213="Medium",2,IF('Data · Indices'!C213="High",3,NA()))))</f>
        <v/>
      </c>
      <c r="N213" s="21" t="str">
        <f>IF('Data · Indices'!D213="","",IF('Data · Indices'!D213="Low",1,IF('Data · Indices'!D213="Medium",2,IF('Data · Indices'!D213="High",3,NA()))))</f>
        <v/>
      </c>
      <c r="O213" s="21" t="str">
        <f>IF('Data · Indices'!E213="","",IF('Data · Indices'!E213="Low",1,IF('Data · Indices'!E213="Medium",2,IF('Data · Indices'!E213="High",3,NA()))))</f>
        <v/>
      </c>
      <c r="P213" s="21" t="str">
        <f>IF('Data · Indices'!F213="","",IF('Data · Indices'!F213="Low",1,IF('Data · Indices'!F213="Medium",2,IF('Data · Indices'!F213="High",3,NA()))))</f>
        <v/>
      </c>
      <c r="Q213" s="21" t="str">
        <f>IF('Data · Indices'!G213="","",IF('Data · Indices'!G213="Low",1,IF('Data · Indices'!G213="Medium",2,IF('Data · Indices'!G213="High",3,NA()))))</f>
        <v/>
      </c>
      <c r="R213" s="21">
        <f t="shared" si="23"/>
        <v>40</v>
      </c>
      <c r="S213" s="19" t="s">
        <v>911</v>
      </c>
      <c r="T213" s="38"/>
      <c r="U213" s="39"/>
    </row>
    <row r="214" spans="1:21" x14ac:dyDescent="0.2">
      <c r="A214" s="15" t="s">
        <v>912</v>
      </c>
      <c r="B214" s="15" t="s">
        <v>913</v>
      </c>
      <c r="C214" s="35" t="s">
        <v>914</v>
      </c>
      <c r="D214" s="16" t="str">
        <f t="shared" si="18"/>
        <v>Medium Risk</v>
      </c>
      <c r="E214" s="30" t="str">
        <f>IF(SUM('Data · Lists'!C214:F214)&gt;0,"Blacklist: "&amp;TRIM(IF('Data · Lists'!C214=1,"FATF blacklist; ","")&amp;IF('Data · Lists'!D214=1,"UN sanctions; ","")&amp;IF('Data · Lists'!E214=1,"home-jurisdiction sanctions; ","")&amp;IF('Data · Lists'!F214=1,"internal blacklist","")),IF(SUM('Data · Lists'!G214:L214)&gt;0,"Auto-High: "&amp;TRIM(IF('Data · Lists'!G214=1,"FATF greylist; ","")&amp;IF('Data · Lists'!H214=1,"EU high-risk; ","")&amp;IF('Data · Lists'!I214=1,"EU sanctions; ","")&amp;IF('Data · Lists'!J214=1,"UK sanctions; ","")&amp;IF('Data · Lists'!K214=1,"OFAC; ","")&amp;IF('Data · Lists'!L214=1,"Canada sanctions","")),IF(J214=0,"No index data: Manual Review",IF(K214&lt;cov_min,"Coverage below minimum: Manual Review","Index-based"&amp;IF(J214=1," (single indicator, raised one level)","")&amp;IF('Data · Lists'!M214=1," + offshore floor","")))))</f>
        <v>Index-based</v>
      </c>
      <c r="F214" s="30" t="str">
        <f t="shared" si="19"/>
        <v>Standard CDD with awareness of contextual factors.</v>
      </c>
      <c r="G214" s="11"/>
      <c r="H214" s="36"/>
      <c r="I214" s="11" t="str">
        <f>IF(SUM('Data · Lists'!C214:F214)&gt;0,"Blacklist",IF(SUM('Data · Lists'!G214:L214)&gt;0,"High Risk",IF(J214=0,"Manual Review",IF(K214&lt;cov_min,"Manual Review",INDEX(Cfg_Ratings,MIN(3,MAX(IF('Data · Lists'!M214=1,off_floor,1),IF(J214=1,IF(L214&lt;band_L,1,IF(L214&lt;band_M,2,3))+1,IF(L214&lt;band_L,1,IF(L214&lt;band_M,2,3))))))))))</f>
        <v>Medium Risk</v>
      </c>
      <c r="J214" s="11">
        <f t="shared" si="20"/>
        <v>5</v>
      </c>
      <c r="K214" s="17">
        <f t="shared" si="21"/>
        <v>1.0</v>
      </c>
      <c r="L214" s="18">
        <f t="shared" si="22"/>
        <v>1.95</v>
      </c>
      <c r="M214" s="11" t="str">
        <f>IF('Data · Indices'!C214="","",IF('Data · Indices'!C214="Low",1,IF('Data · Indices'!C214="Medium",2,IF('Data · Indices'!C214="High",3,NA()))))</f>
        <v/>
      </c>
      <c r="N214" s="11" t="str">
        <f>IF('Data · Indices'!D214="","",IF('Data · Indices'!D214="Low",1,IF('Data · Indices'!D214="Medium",2,IF('Data · Indices'!D214="High",3,NA()))))</f>
        <v/>
      </c>
      <c r="O214" s="11" t="str">
        <f>IF('Data · Indices'!E214="","",IF('Data · Indices'!E214="Low",1,IF('Data · Indices'!E214="Medium",2,IF('Data · Indices'!E214="High",3,NA()))))</f>
        <v/>
      </c>
      <c r="P214" s="11" t="str">
        <f>IF('Data · Indices'!F214="","",IF('Data · Indices'!F214="Low",1,IF('Data · Indices'!F214="Medium",2,IF('Data · Indices'!F214="High",3,NA()))))</f>
        <v/>
      </c>
      <c r="Q214" s="11" t="str">
        <f>IF('Data · Indices'!G214="","",IF('Data · Indices'!G214="Low",1,IF('Data · Indices'!G214="Medium",2,IF('Data · Indices'!G214="High",3,NA()))))</f>
        <v/>
      </c>
      <c r="R214" s="11">
        <f t="shared" si="23"/>
        <v>100</v>
      </c>
      <c r="S214" s="15" t="s">
        <v>915</v>
      </c>
      <c r="T214" s="30"/>
      <c r="U214" s="36"/>
    </row>
    <row r="215" spans="1:21" x14ac:dyDescent="0.2">
      <c r="A215" s="19" t="s">
        <v>916</v>
      </c>
      <c r="B215" s="19" t="s">
        <v>917</v>
      </c>
      <c r="C215" s="37" t="s">
        <v>918</v>
      </c>
      <c r="D215" s="20" t="str">
        <f t="shared" si="18"/>
        <v>High Risk</v>
      </c>
      <c r="E215" s="38" t="str">
        <f>IF(SUM('Data · Lists'!C215:F215)&gt;0,"Blacklist: "&amp;TRIM(IF('Data · Lists'!C215=1,"FATF blacklist; ","")&amp;IF('Data · Lists'!D215=1,"UN sanctions; ","")&amp;IF('Data · Lists'!E215=1,"home-jurisdiction sanctions; ","")&amp;IF('Data · Lists'!F215=1,"internal blacklist","")),IF(SUM('Data · Lists'!G215:L215)&gt;0,"Auto-High: "&amp;TRIM(IF('Data · Lists'!G215=1,"FATF greylist; ","")&amp;IF('Data · Lists'!H215=1,"EU high-risk; ","")&amp;IF('Data · Lists'!I215=1,"EU sanctions; ","")&amp;IF('Data · Lists'!J215=1,"UK sanctions; ","")&amp;IF('Data · Lists'!K215=1,"OFAC; ","")&amp;IF('Data · Lists'!L215=1,"Canada sanctions","")),IF(J215=0,"No index data: Manual Review",IF(K215&lt;cov_min,"Coverage below minimum: Manual Review","Index-based"&amp;IF(J215=1," (single indicator, raised one level)","")&amp;IF('Data · Lists'!M215=1," + offshore floor","")))))</f>
        <v>No index data: Manual Review</v>
      </c>
      <c r="F215" s="38" t="str">
        <f t="shared" si="19"/>
        <v>EDD, enhanced ongoing monitoring, management approval to onboard or continue.</v>
      </c>
      <c r="G215" s="21" t="inlineStr">
        <is>
          <t xml:space="preserve">High Risk</t>
        </is>
      </c>
      <c r="H215" s="39" t="inlineStr">
        <is>
          <t xml:space="preserve">Northhold default rule R1: no permanent population.</t>
        </is>
      </c>
      <c r="I215" s="21" t="str">
        <f>IF(SUM('Data · Lists'!C215:F215)&gt;0,"Blacklist",IF(SUM('Data · Lists'!G215:L215)&gt;0,"High Risk",IF(J215=0,"Manual Review",IF(K215&lt;cov_min,"Manual Review",INDEX(Cfg_Ratings,MIN(3,MAX(IF('Data · Lists'!M215=1,off_floor,1),IF(J215=1,IF(L215&lt;band_L,1,IF(L215&lt;band_M,2,3))+1,IF(L215&lt;band_L,1,IF(L215&lt;band_M,2,3))))))))))</f>
        <v>Manual Review</v>
      </c>
      <c r="J215" s="21">
        <f t="shared" si="20"/>
        <v>0</v>
      </c>
      <c r="K215" s="22">
        <f t="shared" si="21"/>
        <v>0.0</v>
      </c>
      <c r="L215" s="23" t="str">
        <f t="shared" si="22"/>
        <v/>
      </c>
      <c r="M215" s="21" t="str">
        <f>IF('Data · Indices'!C215="","",IF('Data · Indices'!C215="Low",1,IF('Data · Indices'!C215="Medium",2,IF('Data · Indices'!C215="High",3,NA()))))</f>
        <v/>
      </c>
      <c r="N215" s="21" t="str">
        <f>IF('Data · Indices'!D215="","",IF('Data · Indices'!D215="Low",1,IF('Data · Indices'!D215="Medium",2,IF('Data · Indices'!D215="High",3,NA()))))</f>
        <v/>
      </c>
      <c r="O215" s="21" t="str">
        <f>IF('Data · Indices'!E215="","",IF('Data · Indices'!E215="Low",1,IF('Data · Indices'!E215="Medium",2,IF('Data · Indices'!E215="High",3,NA()))))</f>
        <v/>
      </c>
      <c r="P215" s="21" t="str">
        <f>IF('Data · Indices'!F215="","",IF('Data · Indices'!F215="Low",1,IF('Data · Indices'!F215="Medium",2,IF('Data · Indices'!F215="High",3,NA()))))</f>
        <v/>
      </c>
      <c r="Q215" s="21" t="str">
        <f>IF('Data · Indices'!G215="","",IF('Data · Indices'!G215="Low",1,IF('Data · Indices'!G215="Medium",2,IF('Data · Indices'!G215="High",3,NA()))))</f>
        <v/>
      </c>
      <c r="R215" s="21">
        <f t="shared" si="23"/>
        <v>0</v>
      </c>
      <c r="S215" s="19" t="s">
        <v>919</v>
      </c>
      <c r="T215" s="38"/>
      <c r="U215" s="39"/>
    </row>
    <row r="216" spans="1:21" x14ac:dyDescent="0.2">
      <c r="A216" s="15" t="s">
        <v>920</v>
      </c>
      <c r="B216" s="15" t="s">
        <v>921</v>
      </c>
      <c r="C216" s="35" t="s">
        <v>922</v>
      </c>
      <c r="D216" s="16" t="str">
        <f t="shared" si="18"/>
        <v>Low Risk</v>
      </c>
      <c r="E216" s="30" t="str">
        <f>IF(SUM('Data · Lists'!C216:F216)&gt;0,"Blacklist: "&amp;TRIM(IF('Data · Lists'!C216=1,"FATF blacklist; ","")&amp;IF('Data · Lists'!D216=1,"UN sanctions; ","")&amp;IF('Data · Lists'!E216=1,"home-jurisdiction sanctions; ","")&amp;IF('Data · Lists'!F216=1,"internal blacklist","")),IF(SUM('Data · Lists'!G216:L216)&gt;0,"Auto-High: "&amp;TRIM(IF('Data · Lists'!G216=1,"FATF greylist; ","")&amp;IF('Data · Lists'!H216=1,"EU high-risk; ","")&amp;IF('Data · Lists'!I216=1,"EU sanctions; ","")&amp;IF('Data · Lists'!J216=1,"UK sanctions; ","")&amp;IF('Data · Lists'!K216=1,"OFAC; ","")&amp;IF('Data · Lists'!L216=1,"Canada sanctions","")),IF(J216=0,"No index data: Manual Review",IF(K216&lt;cov_min,"Coverage below minimum: Manual Review","Index-based"&amp;IF(J216=1," (single indicator, raised one level)","")&amp;IF('Data · Lists'!M216=1," + offshore floor","")))))</f>
        <v>Index-based</v>
      </c>
      <c r="F216" s="30" t="str">
        <f t="shared" si="19"/>
        <v>Simplified measures where permitted, subject to Compliance confirmation.</v>
      </c>
      <c r="G216" s="11"/>
      <c r="H216" s="36"/>
      <c r="I216" s="11" t="str">
        <f>IF(SUM('Data · Lists'!C216:F216)&gt;0,"Blacklist",IF(SUM('Data · Lists'!G216:L216)&gt;0,"High Risk",IF(J216=0,"Manual Review",IF(K216&lt;cov_min,"Manual Review",INDEX(Cfg_Ratings,MIN(3,MAX(IF('Data · Lists'!M216=1,off_floor,1),IF(J216=1,IF(L216&lt;band_L,1,IF(L216&lt;band_M,2,3))+1,IF(L216&lt;band_L,1,IF(L216&lt;band_M,2,3))))))))))</f>
        <v>Low Risk</v>
      </c>
      <c r="J216" s="11">
        <f t="shared" si="20"/>
        <v>5</v>
      </c>
      <c r="K216" s="17">
        <f t="shared" si="21"/>
        <v>1.0</v>
      </c>
      <c r="L216" s="18">
        <f t="shared" si="22"/>
        <v>1.6</v>
      </c>
      <c r="M216" s="11" t="str">
        <f>IF('Data · Indices'!C216="","",IF('Data · Indices'!C216="Low",1,IF('Data · Indices'!C216="Medium",2,IF('Data · Indices'!C216="High",3,NA()))))</f>
        <v/>
      </c>
      <c r="N216" s="11" t="str">
        <f>IF('Data · Indices'!D216="","",IF('Data · Indices'!D216="Low",1,IF('Data · Indices'!D216="Medium",2,IF('Data · Indices'!D216="High",3,NA()))))</f>
        <v/>
      </c>
      <c r="O216" s="11" t="str">
        <f>IF('Data · Indices'!E216="","",IF('Data · Indices'!E216="Low",1,IF('Data · Indices'!E216="Medium",2,IF('Data · Indices'!E216="High",3,NA()))))</f>
        <v/>
      </c>
      <c r="P216" s="11" t="str">
        <f>IF('Data · Indices'!F216="","",IF('Data · Indices'!F216="Low",1,IF('Data · Indices'!F216="Medium",2,IF('Data · Indices'!F216="High",3,NA()))))</f>
        <v/>
      </c>
      <c r="Q216" s="11" t="str">
        <f>IF('Data · Indices'!G216="","",IF('Data · Indices'!G216="Low",1,IF('Data · Indices'!G216="Medium",2,IF('Data · Indices'!G216="High",3,NA()))))</f>
        <v/>
      </c>
      <c r="R216" s="11">
        <f t="shared" si="23"/>
        <v>100</v>
      </c>
      <c r="S216" s="15" t="s">
        <v>923</v>
      </c>
      <c r="T216" s="30"/>
      <c r="U216" s="36"/>
    </row>
    <row r="217" spans="1:21" x14ac:dyDescent="0.2">
      <c r="A217" s="19" t="s">
        <v>924</v>
      </c>
      <c r="B217" s="19" t="s">
        <v>925</v>
      </c>
      <c r="C217" s="37" t="s">
        <v>926</v>
      </c>
      <c r="D217" s="20" t="str">
        <f t="shared" si="18"/>
        <v>High Risk</v>
      </c>
      <c r="E217" s="38" t="str">
        <f>IF(SUM('Data · Lists'!C217:F217)&gt;0,"Blacklist: "&amp;TRIM(IF('Data · Lists'!C217=1,"FATF blacklist; ","")&amp;IF('Data · Lists'!D217=1,"UN sanctions; ","")&amp;IF('Data · Lists'!E217=1,"home-jurisdiction sanctions; ","")&amp;IF('Data · Lists'!F217=1,"internal blacklist","")),IF(SUM('Data · Lists'!G217:L217)&gt;0,"Auto-High: "&amp;TRIM(IF('Data · Lists'!G217=1,"FATF greylist; ","")&amp;IF('Data · Lists'!H217=1,"EU high-risk; ","")&amp;IF('Data · Lists'!I217=1,"EU sanctions; ","")&amp;IF('Data · Lists'!J217=1,"UK sanctions; ","")&amp;IF('Data · Lists'!K217=1,"OFAC; ","")&amp;IF('Data · Lists'!L217=1,"Canada sanctions","")),IF(J217=0,"No index data: Manual Review",IF(K217&lt;cov_min,"Coverage below minimum: Manual Review","Index-based"&amp;IF(J217=1," (single indicator, raised one level)","")&amp;IF('Data · Lists'!M217=1," + offshore floor","")))))</f>
        <v>No index data: Manual Review</v>
      </c>
      <c r="F217" s="38" t="str">
        <f t="shared" si="19"/>
        <v>EDD, enhanced ongoing monitoring, management approval to onboard or continue.</v>
      </c>
      <c r="G217" s="21" t="inlineStr">
        <is>
          <t xml:space="preserve">High Risk</t>
        </is>
      </c>
      <c r="H217" s="39" t="inlineStr">
        <is>
          <t xml:space="preserve">Northhold default rule R6: Russian-backed breakaway territory of Georgia, unrecognised.</t>
        </is>
      </c>
      <c r="I217" s="21" t="str">
        <f>IF(SUM('Data · Lists'!C217:F217)&gt;0,"Blacklist",IF(SUM('Data · Lists'!G217:L217)&gt;0,"High Risk",IF(J217=0,"Manual Review",IF(K217&lt;cov_min,"Manual Review",INDEX(Cfg_Ratings,MIN(3,MAX(IF('Data · Lists'!M217=1,off_floor,1),IF(J217=1,IF(L217&lt;band_L,1,IF(L217&lt;band_M,2,3))+1,IF(L217&lt;band_L,1,IF(L217&lt;band_M,2,3))))))))))</f>
        <v>Manual Review</v>
      </c>
      <c r="J217" s="21">
        <f t="shared" si="20"/>
        <v>0</v>
      </c>
      <c r="K217" s="22">
        <f t="shared" si="21"/>
        <v>0.0</v>
      </c>
      <c r="L217" s="23" t="str">
        <f t="shared" si="22"/>
        <v/>
      </c>
      <c r="M217" s="21" t="str">
        <f>IF('Data · Indices'!C217="","",IF('Data · Indices'!C217="Low",1,IF('Data · Indices'!C217="Medium",2,IF('Data · Indices'!C217="High",3,NA()))))</f>
        <v/>
      </c>
      <c r="N217" s="21" t="str">
        <f>IF('Data · Indices'!D217="","",IF('Data · Indices'!D217="Low",1,IF('Data · Indices'!D217="Medium",2,IF('Data · Indices'!D217="High",3,NA()))))</f>
        <v/>
      </c>
      <c r="O217" s="21" t="str">
        <f>IF('Data · Indices'!E217="","",IF('Data · Indices'!E217="Low",1,IF('Data · Indices'!E217="Medium",2,IF('Data · Indices'!E217="High",3,NA()))))</f>
        <v/>
      </c>
      <c r="P217" s="21" t="str">
        <f>IF('Data · Indices'!F217="","",IF('Data · Indices'!F217="Low",1,IF('Data · Indices'!F217="Medium",2,IF('Data · Indices'!F217="High",3,NA()))))</f>
        <v/>
      </c>
      <c r="Q217" s="21" t="str">
        <f>IF('Data · Indices'!G217="","",IF('Data · Indices'!G217="Low",1,IF('Data · Indices'!G217="Medium",2,IF('Data · Indices'!G217="High",3,NA()))))</f>
        <v/>
      </c>
      <c r="R217" s="21">
        <f t="shared" si="23"/>
        <v>0</v>
      </c>
      <c r="S217" s="19" t="s">
        <v>927</v>
      </c>
      <c r="T217" s="38" t="s">
        <v>84</v>
      </c>
      <c r="U217" s="39"/>
    </row>
    <row r="218" spans="1:21" x14ac:dyDescent="0.2">
      <c r="A218" s="15" t="s">
        <v>928</v>
      </c>
      <c r="B218" s="15" t="s">
        <v>929</v>
      </c>
      <c r="C218" s="35" t="s">
        <v>930</v>
      </c>
      <c r="D218" s="16" t="str">
        <f t="shared" si="18"/>
        <v>High Risk</v>
      </c>
      <c r="E218" s="30" t="str">
        <f>IF(SUM('Data · Lists'!C218:F218)&gt;0,"Blacklist: "&amp;TRIM(IF('Data · Lists'!C218=1,"FATF blacklist; ","")&amp;IF('Data · Lists'!D218=1,"UN sanctions; ","")&amp;IF('Data · Lists'!E218=1,"home-jurisdiction sanctions; ","")&amp;IF('Data · Lists'!F218=1,"internal blacklist","")),IF(SUM('Data · Lists'!G218:L218)&gt;0,"Auto-High: "&amp;TRIM(IF('Data · Lists'!G218=1,"FATF greylist; ","")&amp;IF('Data · Lists'!H218=1,"EU high-risk; ","")&amp;IF('Data · Lists'!I218=1,"EU sanctions; ","")&amp;IF('Data · Lists'!J218=1,"UK sanctions; ","")&amp;IF('Data · Lists'!K218=1,"OFAC; ","")&amp;IF('Data · Lists'!L218=1,"Canada sanctions","")),IF(J218=0,"No index data: Manual Review",IF(K218&lt;cov_min,"Coverage below minimum: Manual Review","Index-based"&amp;IF(J218=1," (single indicator, raised one level)","")&amp;IF('Data · Lists'!M218=1," + offshore floor","")))))</f>
        <v>Auto-High: FATF greylist; EU high-risk;</v>
      </c>
      <c r="F218" s="30" t="str">
        <f t="shared" si="19"/>
        <v>EDD, enhanced ongoing monitoring, management approval to onboard or continue.</v>
      </c>
      <c r="G218" s="11"/>
      <c r="H218" s="36"/>
      <c r="I218" s="11" t="str">
        <f>IF(SUM('Data · Lists'!C218:F218)&gt;0,"Blacklist",IF(SUM('Data · Lists'!G218:L218)&gt;0,"High Risk",IF(J218=0,"Manual Review",IF(K218&lt;cov_min,"Manual Review",INDEX(Cfg_Ratings,MIN(3,MAX(IF('Data · Lists'!M218=1,off_floor,1),IF(J218=1,IF(L218&lt;band_L,1,IF(L218&lt;band_M,2,3))+1,IF(L218&lt;band_L,1,IF(L218&lt;band_M,2,3))))))))))</f>
        <v>High Risk</v>
      </c>
      <c r="J218" s="11">
        <f t="shared" si="20"/>
        <v>3</v>
      </c>
      <c r="K218" s="17">
        <f t="shared" si="21"/>
        <v>0.4</v>
      </c>
      <c r="L218" s="18">
        <f t="shared" si="22"/>
        <v>2.25</v>
      </c>
      <c r="M218" s="11" t="str">
        <f>IF('Data · Indices'!C218="","",IF('Data · Indices'!C218="Low",1,IF('Data · Indices'!C218="Medium",2,IF('Data · Indices'!C218="High",3,NA()))))</f>
        <v/>
      </c>
      <c r="N218" s="11" t="str">
        <f>IF('Data · Indices'!D218="","",IF('Data · Indices'!D218="Low",1,IF('Data · Indices'!D218="Medium",2,IF('Data · Indices'!D218="High",3,NA()))))</f>
        <v/>
      </c>
      <c r="O218" s="11" t="str">
        <f>IF('Data · Indices'!E218="","",IF('Data · Indices'!E218="Low",1,IF('Data · Indices'!E218="Medium",2,IF('Data · Indices'!E218="High",3,NA()))))</f>
        <v/>
      </c>
      <c r="P218" s="11" t="str">
        <f>IF('Data · Indices'!F218="","",IF('Data · Indices'!F218="Low",1,IF('Data · Indices'!F218="Medium",2,IF('Data · Indices'!F218="High",3,NA()))))</f>
        <v/>
      </c>
      <c r="Q218" s="11" t="str">
        <f>IF('Data · Indices'!G218="","",IF('Data · Indices'!G218="Low",1,IF('Data · Indices'!G218="Medium",2,IF('Data · Indices'!G218="High",3,NA()))))</f>
        <v/>
      </c>
      <c r="R218" s="11">
        <f t="shared" si="23"/>
        <v>40</v>
      </c>
      <c r="S218" s="15" t="s">
        <v>931</v>
      </c>
      <c r="T218" s="30"/>
      <c r="U218" s="36"/>
    </row>
    <row r="219" spans="1:21" x14ac:dyDescent="0.2">
      <c r="A219" s="19" t="s">
        <v>932</v>
      </c>
      <c r="B219" s="19" t="s">
        <v>933</v>
      </c>
      <c r="C219" s="37" t="s">
        <v>934</v>
      </c>
      <c r="D219" s="20" t="str">
        <f t="shared" si="18"/>
        <v>Low Risk</v>
      </c>
      <c r="E219" s="38" t="str">
        <f>IF(SUM('Data · Lists'!C219:F219)&gt;0,"Blacklist: "&amp;TRIM(IF('Data · Lists'!C219=1,"FATF blacklist; ","")&amp;IF('Data · Lists'!D219=1,"UN sanctions; ","")&amp;IF('Data · Lists'!E219=1,"home-jurisdiction sanctions; ","")&amp;IF('Data · Lists'!F219=1,"internal blacklist","")),IF(SUM('Data · Lists'!G219:L219)&gt;0,"Auto-High: "&amp;TRIM(IF('Data · Lists'!G219=1,"FATF greylist; ","")&amp;IF('Data · Lists'!H219=1,"EU high-risk; ","")&amp;IF('Data · Lists'!I219=1,"EU sanctions; ","")&amp;IF('Data · Lists'!J219=1,"UK sanctions; ","")&amp;IF('Data · Lists'!K219=1,"OFAC; ","")&amp;IF('Data · Lists'!L219=1,"Canada sanctions","")),IF(J219=0,"No index data: Manual Review",IF(K219&lt;cov_min,"Coverage below minimum: Manual Review","Index-based"&amp;IF(J219=1," (single indicator, raised one level)","")&amp;IF('Data · Lists'!M219=1," + offshore floor","")))))</f>
        <v>Index-based</v>
      </c>
      <c r="F219" s="38" t="str">
        <f t="shared" si="19"/>
        <v>Simplified measures where permitted, subject to Compliance confirmation.</v>
      </c>
      <c r="G219" s="21"/>
      <c r="H219" s="39"/>
      <c r="I219" s="21" t="str">
        <f>IF(SUM('Data · Lists'!C219:F219)&gt;0,"Blacklist",IF(SUM('Data · Lists'!G219:L219)&gt;0,"High Risk",IF(J219=0,"Manual Review",IF(K219&lt;cov_min,"Manual Review",INDEX(Cfg_Ratings,MIN(3,MAX(IF('Data · Lists'!M219=1,off_floor,1),IF(J219=1,IF(L219&lt;band_L,1,IF(L219&lt;band_M,2,3))+1,IF(L219&lt;band_L,1,IF(L219&lt;band_M,2,3))))))))))</f>
        <v>Low Risk</v>
      </c>
      <c r="J219" s="21">
        <f t="shared" si="20"/>
        <v>5</v>
      </c>
      <c r="K219" s="22">
        <f t="shared" si="21"/>
        <v>1.0</v>
      </c>
      <c r="L219" s="23">
        <f t="shared" si="22"/>
        <v>1.65</v>
      </c>
      <c r="M219" s="21" t="str">
        <f>IF('Data · Indices'!C219="","",IF('Data · Indices'!C219="Low",1,IF('Data · Indices'!C219="Medium",2,IF('Data · Indices'!C219="High",3,NA()))))</f>
        <v/>
      </c>
      <c r="N219" s="21" t="str">
        <f>IF('Data · Indices'!D219="","",IF('Data · Indices'!D219="Low",1,IF('Data · Indices'!D219="Medium",2,IF('Data · Indices'!D219="High",3,NA()))))</f>
        <v/>
      </c>
      <c r="O219" s="21" t="str">
        <f>IF('Data · Indices'!E219="","",IF('Data · Indices'!E219="Low",1,IF('Data · Indices'!E219="Medium",2,IF('Data · Indices'!E219="High",3,NA()))))</f>
        <v/>
      </c>
      <c r="P219" s="21" t="str">
        <f>IF('Data · Indices'!F219="","",IF('Data · Indices'!F219="Low",1,IF('Data · Indices'!F219="Medium",2,IF('Data · Indices'!F219="High",3,NA()))))</f>
        <v/>
      </c>
      <c r="Q219" s="21" t="str">
        <f>IF('Data · Indices'!G219="","",IF('Data · Indices'!G219="Low",1,IF('Data · Indices'!G219="Medium",2,IF('Data · Indices'!G219="High",3,NA()))))</f>
        <v/>
      </c>
      <c r="R219" s="21">
        <f t="shared" si="23"/>
        <v>100</v>
      </c>
      <c r="S219" s="19" t="s">
        <v>935</v>
      </c>
      <c r="T219" s="38"/>
      <c r="U219" s="39"/>
    </row>
    <row r="220" spans="1:21" x14ac:dyDescent="0.2">
      <c r="A220" s="15" t="s">
        <v>936</v>
      </c>
      <c r="B220" s="15" t="s">
        <v>937</v>
      </c>
      <c r="C220" s="35" t="s">
        <v>938</v>
      </c>
      <c r="D220" s="16" t="str">
        <f t="shared" si="18"/>
        <v>Medium Risk</v>
      </c>
      <c r="E220" s="30" t="str">
        <f>IF(SUM('Data · Lists'!C220:F220)&gt;0,"Blacklist: "&amp;TRIM(IF('Data · Lists'!C220=1,"FATF blacklist; ","")&amp;IF('Data · Lists'!D220=1,"UN sanctions; ","")&amp;IF('Data · Lists'!E220=1,"home-jurisdiction sanctions; ","")&amp;IF('Data · Lists'!F220=1,"internal blacklist","")),IF(SUM('Data · Lists'!G220:L220)&gt;0,"Auto-High: "&amp;TRIM(IF('Data · Lists'!G220=1,"FATF greylist; ","")&amp;IF('Data · Lists'!H220=1,"EU high-risk; ","")&amp;IF('Data · Lists'!I220=1,"EU sanctions; ","")&amp;IF('Data · Lists'!J220=1,"UK sanctions; ","")&amp;IF('Data · Lists'!K220=1,"OFAC; ","")&amp;IF('Data · Lists'!L220=1,"Canada sanctions","")),IF(J220=0,"No index data: Manual Review",IF(K220&lt;cov_min,"Coverage below minimum: Manual Review","Index-based"&amp;IF(J220=1," (single indicator, raised one level)","")&amp;IF('Data · Lists'!M220=1," + offshore floor","")))))</f>
        <v>Index-based</v>
      </c>
      <c r="F220" s="30" t="str">
        <f t="shared" si="19"/>
        <v>Standard CDD with awareness of contextual factors.</v>
      </c>
      <c r="G220" s="11"/>
      <c r="H220" s="36"/>
      <c r="I220" s="11" t="str">
        <f>IF(SUM('Data · Lists'!C220:F220)&gt;0,"Blacklist",IF(SUM('Data · Lists'!G220:L220)&gt;0,"High Risk",IF(J220=0,"Manual Review",IF(K220&lt;cov_min,"Manual Review",INDEX(Cfg_Ratings,MIN(3,MAX(IF('Data · Lists'!M220=1,off_floor,1),IF(J220=1,IF(L220&lt;band_L,1,IF(L220&lt;band_M,2,3))+1,IF(L220&lt;band_L,1,IF(L220&lt;band_M,2,3))))))))))</f>
        <v>Medium Risk</v>
      </c>
      <c r="J220" s="11">
        <f t="shared" si="20"/>
        <v>5</v>
      </c>
      <c r="K220" s="17">
        <f t="shared" si="21"/>
        <v>1.0</v>
      </c>
      <c r="L220" s="18">
        <f t="shared" si="22"/>
        <v>2.2</v>
      </c>
      <c r="M220" s="11" t="str">
        <f>IF('Data · Indices'!C220="","",IF('Data · Indices'!C220="Low",1,IF('Data · Indices'!C220="Medium",2,IF('Data · Indices'!C220="High",3,NA()))))</f>
        <v/>
      </c>
      <c r="N220" s="11" t="str">
        <f>IF('Data · Indices'!D220="","",IF('Data · Indices'!D220="Low",1,IF('Data · Indices'!D220="Medium",2,IF('Data · Indices'!D220="High",3,NA()))))</f>
        <v/>
      </c>
      <c r="O220" s="11" t="str">
        <f>IF('Data · Indices'!E220="","",IF('Data · Indices'!E220="Low",1,IF('Data · Indices'!E220="Medium",2,IF('Data · Indices'!E220="High",3,NA()))))</f>
        <v/>
      </c>
      <c r="P220" s="11" t="str">
        <f>IF('Data · Indices'!F220="","",IF('Data · Indices'!F220="Low",1,IF('Data · Indices'!F220="Medium",2,IF('Data · Indices'!F220="High",3,NA()))))</f>
        <v/>
      </c>
      <c r="Q220" s="11" t="str">
        <f>IF('Data · Indices'!G220="","",IF('Data · Indices'!G220="Low",1,IF('Data · Indices'!G220="Medium",2,IF('Data · Indices'!G220="High",3,NA()))))</f>
        <v/>
      </c>
      <c r="R220" s="11">
        <f t="shared" si="23"/>
        <v>100</v>
      </c>
      <c r="S220" s="15" t="s">
        <v>939</v>
      </c>
      <c r="T220" s="30"/>
      <c r="U220" s="36"/>
    </row>
    <row r="221" spans="1:21" x14ac:dyDescent="0.2">
      <c r="A221" s="19" t="s">
        <v>940</v>
      </c>
      <c r="B221" s="19" t="s">
        <v>941</v>
      </c>
      <c r="C221" s="37" t="s">
        <v>942</v>
      </c>
      <c r="D221" s="20" t="str">
        <f t="shared" si="18"/>
        <v>High Risk</v>
      </c>
      <c r="E221" s="38" t="str">
        <f>IF(SUM('Data · Lists'!C221:F221)&gt;0,"Blacklist: "&amp;TRIM(IF('Data · Lists'!C221=1,"FATF blacklist; ","")&amp;IF('Data · Lists'!D221=1,"UN sanctions; ","")&amp;IF('Data · Lists'!E221=1,"home-jurisdiction sanctions; ","")&amp;IF('Data · Lists'!F221=1,"internal blacklist","")),IF(SUM('Data · Lists'!G221:L221)&gt;0,"Auto-High: "&amp;TRIM(IF('Data · Lists'!G221=1,"FATF greylist; ","")&amp;IF('Data · Lists'!H221=1,"EU high-risk; ","")&amp;IF('Data · Lists'!I221=1,"EU sanctions; ","")&amp;IF('Data · Lists'!J221=1,"UK sanctions; ","")&amp;IF('Data · Lists'!K221=1,"OFAC; ","")&amp;IF('Data · Lists'!L221=1,"Canada sanctions","")),IF(J221=0,"No index data: Manual Review",IF(K221&lt;cov_min,"Coverage below minimum: Manual Review","Index-based"&amp;IF(J221=1," (single indicator, raised one level)","")&amp;IF('Data · Lists'!M221=1," + offshore floor","")))))</f>
        <v>Coverage below minimum: Manual Review</v>
      </c>
      <c r="F221" s="38" t="str">
        <f t="shared" si="19"/>
        <v>EDD, enhanced ongoing monitoring, management approval to onboard or continue.</v>
      </c>
      <c r="G221" s="21" t="inlineStr">
        <is>
          <t xml:space="preserve">High Risk</t>
        </is>
      </c>
      <c r="H221" s="39" t="inlineStr">
        <is>
          <t xml:space="preserve">Northhold default rule R5: armed conflict since 2023, CPI high.</t>
        </is>
      </c>
      <c r="I221" s="21" t="str">
        <f>IF(SUM('Data · Lists'!C221:F221)&gt;0,"Blacklist",IF(SUM('Data · Lists'!G221:L221)&gt;0,"High Risk",IF(J221=0,"Manual Review",IF(K221&lt;cov_min,"Manual Review",INDEX(Cfg_Ratings,MIN(3,MAX(IF('Data · Lists'!M221=1,off_floor,1),IF(J221=1,IF(L221&lt;band_L,1,IF(L221&lt;band_M,2,3))+1,IF(L221&lt;band_L,1,IF(L221&lt;band_M,2,3))))))))))</f>
        <v>Manual Review</v>
      </c>
      <c r="J221" s="21">
        <f t="shared" si="20"/>
        <v>3</v>
      </c>
      <c r="K221" s="22">
        <f t="shared" si="21"/>
        <v>0.4</v>
      </c>
      <c r="L221" s="23">
        <f t="shared" si="22"/>
        <v>2.25</v>
      </c>
      <c r="M221" s="21" t="str">
        <f>IF('Data · Indices'!C221="","",IF('Data · Indices'!C221="Low",1,IF('Data · Indices'!C221="Medium",2,IF('Data · Indices'!C221="High",3,NA()))))</f>
        <v/>
      </c>
      <c r="N221" s="21" t="str">
        <f>IF('Data · Indices'!D221="","",IF('Data · Indices'!D221="Low",1,IF('Data · Indices'!D221="Medium",2,IF('Data · Indices'!D221="High",3,NA()))))</f>
        <v/>
      </c>
      <c r="O221" s="21" t="str">
        <f>IF('Data · Indices'!E221="","",IF('Data · Indices'!E221="Low",1,IF('Data · Indices'!E221="Medium",2,IF('Data · Indices'!E221="High",3,NA()))))</f>
        <v/>
      </c>
      <c r="P221" s="21" t="str">
        <f>IF('Data · Indices'!F221="","",IF('Data · Indices'!F221="Low",1,IF('Data · Indices'!F221="Medium",2,IF('Data · Indices'!F221="High",3,NA()))))</f>
        <v/>
      </c>
      <c r="Q221" s="21" t="str">
        <f>IF('Data · Indices'!G221="","",IF('Data · Indices'!G221="Low",1,IF('Data · Indices'!G221="Medium",2,IF('Data · Indices'!G221="High",3,NA()))))</f>
        <v/>
      </c>
      <c r="R221" s="21">
        <f t="shared" si="23"/>
        <v>40</v>
      </c>
      <c r="S221" s="19" t="s">
        <v>943</v>
      </c>
      <c r="T221" s="38"/>
      <c r="U221" s="39"/>
    </row>
    <row r="222" spans="1:21" x14ac:dyDescent="0.2">
      <c r="A222" s="15" t="s">
        <v>944</v>
      </c>
      <c r="B222" s="15" t="s">
        <v>945</v>
      </c>
      <c r="C222" s="35" t="s">
        <v>946</v>
      </c>
      <c r="D222" s="16" t="str">
        <f t="shared" si="18"/>
        <v>High Risk</v>
      </c>
      <c r="E222" s="30" t="str">
        <f>IF(SUM('Data · Lists'!C222:F222)&gt;0,"Blacklist: "&amp;TRIM(IF('Data · Lists'!C222=1,"FATF blacklist; ","")&amp;IF('Data · Lists'!D222=1,"UN sanctions; ","")&amp;IF('Data · Lists'!E222=1,"home-jurisdiction sanctions; ","")&amp;IF('Data · Lists'!F222=1,"internal blacklist","")),IF(SUM('Data · Lists'!G222:L222)&gt;0,"Auto-High: "&amp;TRIM(IF('Data · Lists'!G222=1,"FATF greylist; ","")&amp;IF('Data · Lists'!H222=1,"EU high-risk; ","")&amp;IF('Data · Lists'!I222=1,"EU sanctions; ","")&amp;IF('Data · Lists'!J222=1,"UK sanctions; ","")&amp;IF('Data · Lists'!K222=1,"OFAC; ","")&amp;IF('Data · Lists'!L222=1,"Canada sanctions","")),IF(J222=0,"No index data: Manual Review",IF(K222&lt;cov_min,"Coverage below minimum: Manual Review","Index-based"&amp;IF(J222=1," (single indicator, raised one level)","")&amp;IF('Data · Lists'!M222=1," + offshore floor","")))))</f>
        <v>Index-based</v>
      </c>
      <c r="F222" s="30" t="str">
        <f t="shared" si="19"/>
        <v>EDD, enhanced ongoing monitoring, management approval to onboard or continue.</v>
      </c>
      <c r="G222" s="11"/>
      <c r="H222" s="36"/>
      <c r="I222" s="11" t="str">
        <f>IF(SUM('Data · Lists'!C222:F222)&gt;0,"Blacklist",IF(SUM('Data · Lists'!G222:L222)&gt;0,"High Risk",IF(J222=0,"Manual Review",IF(K222&lt;cov_min,"Manual Review",INDEX(Cfg_Ratings,MIN(3,MAX(IF('Data · Lists'!M222=1,off_floor,1),IF(J222=1,IF(L222&lt;band_L,1,IF(L222&lt;band_M,2,3))+1,IF(L222&lt;band_L,1,IF(L222&lt;band_M,2,3))))))))))</f>
        <v>High Risk</v>
      </c>
      <c r="J222" s="11">
        <f t="shared" si="20"/>
        <v>3</v>
      </c>
      <c r="K222" s="17">
        <f t="shared" si="21"/>
        <v>0.65</v>
      </c>
      <c r="L222" s="18">
        <f t="shared" si="22"/>
        <v>2.8461538461538463</v>
      </c>
      <c r="M222" s="11" t="str">
        <f>IF('Data · Indices'!C222="","",IF('Data · Indices'!C222="Low",1,IF('Data · Indices'!C222="Medium",2,IF('Data · Indices'!C222="High",3,NA()))))</f>
        <v/>
      </c>
      <c r="N222" s="11" t="str">
        <f>IF('Data · Indices'!D222="","",IF('Data · Indices'!D222="Low",1,IF('Data · Indices'!D222="Medium",2,IF('Data · Indices'!D222="High",3,NA()))))</f>
        <v/>
      </c>
      <c r="O222" s="11" t="str">
        <f>IF('Data · Indices'!E222="","",IF('Data · Indices'!E222="Low",1,IF('Data · Indices'!E222="Medium",2,IF('Data · Indices'!E222="High",3,NA()))))</f>
        <v/>
      </c>
      <c r="P222" s="11" t="str">
        <f>IF('Data · Indices'!F222="","",IF('Data · Indices'!F222="Low",1,IF('Data · Indices'!F222="Medium",2,IF('Data · Indices'!F222="High",3,NA()))))</f>
        <v/>
      </c>
      <c r="Q222" s="11" t="str">
        <f>IF('Data · Indices'!G222="","",IF('Data · Indices'!G222="Low",1,IF('Data · Indices'!G222="Medium",2,IF('Data · Indices'!G222="High",3,NA()))))</f>
        <v/>
      </c>
      <c r="R222" s="11">
        <f t="shared" si="23"/>
        <v>65</v>
      </c>
      <c r="S222" s="15" t="s">
        <v>947</v>
      </c>
      <c r="T222" s="30"/>
      <c r="U222" s="36"/>
    </row>
    <row r="223" spans="1:21" x14ac:dyDescent="0.2">
      <c r="A223" s="19" t="s">
        <v>948</v>
      </c>
      <c r="B223" s="19" t="s">
        <v>949</v>
      </c>
      <c r="C223" s="37" t="s">
        <v>950</v>
      </c>
      <c r="D223" s="20" t="str">
        <f t="shared" si="18"/>
        <v>Low Risk</v>
      </c>
      <c r="E223" s="38" t="str">
        <f>IF(SUM('Data · Lists'!C223:F223)&gt;0,"Blacklist: "&amp;TRIM(IF('Data · Lists'!C223=1,"FATF blacklist; ","")&amp;IF('Data · Lists'!D223=1,"UN sanctions; ","")&amp;IF('Data · Lists'!E223=1,"home-jurisdiction sanctions; ","")&amp;IF('Data · Lists'!F223=1,"internal blacklist","")),IF(SUM('Data · Lists'!G223:L223)&gt;0,"Auto-High: "&amp;TRIM(IF('Data · Lists'!G223=1,"FATF greylist; ","")&amp;IF('Data · Lists'!H223=1,"EU high-risk; ","")&amp;IF('Data · Lists'!I223=1,"EU sanctions; ","")&amp;IF('Data · Lists'!J223=1,"UK sanctions; ","")&amp;IF('Data · Lists'!K223=1,"OFAC; ","")&amp;IF('Data · Lists'!L223=1,"Canada sanctions","")),IF(J223=0,"No index data: Manual Review",IF(K223&lt;cov_min,"Coverage below minimum: Manual Review","Index-based"&amp;IF(J223=1," (single indicator, raised one level)","")&amp;IF('Data · Lists'!M223=1," + offshore floor","")))))</f>
        <v>No index data: Manual Review</v>
      </c>
      <c r="F223" s="38" t="str">
        <f t="shared" si="19"/>
        <v>Simplified measures where permitted, subject to Compliance confirmation.</v>
      </c>
      <c r="G223" s="21" t="inlineStr">
        <is>
          <t xml:space="preserve">Low Risk</t>
        </is>
      </c>
      <c r="H223" s="39" t="inlineStr">
        <is>
          <t xml:space="preserve">Northhold default rule R2: Norwegian territory; Norwegian AML Act applies. Parent NOR = Low Risk.</t>
        </is>
      </c>
      <c r="I223" s="21" t="str">
        <f>IF(SUM('Data · Lists'!C223:F223)&gt;0,"Blacklist",IF(SUM('Data · Lists'!G223:L223)&gt;0,"High Risk",IF(J223=0,"Manual Review",IF(K223&lt;cov_min,"Manual Review",INDEX(Cfg_Ratings,MIN(3,MAX(IF('Data · Lists'!M223=1,off_floor,1),IF(J223=1,IF(L223&lt;band_L,1,IF(L223&lt;band_M,2,3))+1,IF(L223&lt;band_L,1,IF(L223&lt;band_M,2,3))))))))))</f>
        <v>Manual Review</v>
      </c>
      <c r="J223" s="21">
        <f t="shared" si="20"/>
        <v>0</v>
      </c>
      <c r="K223" s="22">
        <f t="shared" si="21"/>
        <v>0.0</v>
      </c>
      <c r="L223" s="23" t="str">
        <f t="shared" si="22"/>
        <v/>
      </c>
      <c r="M223" s="21" t="str">
        <f>IF('Data · Indices'!C223="","",IF('Data · Indices'!C223="Low",1,IF('Data · Indices'!C223="Medium",2,IF('Data · Indices'!C223="High",3,NA()))))</f>
        <v/>
      </c>
      <c r="N223" s="21" t="str">
        <f>IF('Data · Indices'!D223="","",IF('Data · Indices'!D223="Low",1,IF('Data · Indices'!D223="Medium",2,IF('Data · Indices'!D223="High",3,NA()))))</f>
        <v/>
      </c>
      <c r="O223" s="21" t="str">
        <f>IF('Data · Indices'!E223="","",IF('Data · Indices'!E223="Low",1,IF('Data · Indices'!E223="Medium",2,IF('Data · Indices'!E223="High",3,NA()))))</f>
        <v/>
      </c>
      <c r="P223" s="21" t="str">
        <f>IF('Data · Indices'!F223="","",IF('Data · Indices'!F223="Low",1,IF('Data · Indices'!F223="Medium",2,IF('Data · Indices'!F223="High",3,NA()))))</f>
        <v/>
      </c>
      <c r="Q223" s="21" t="str">
        <f>IF('Data · Indices'!G223="","",IF('Data · Indices'!G223="Low",1,IF('Data · Indices'!G223="Medium",2,IF('Data · Indices'!G223="High",3,NA()))))</f>
        <v/>
      </c>
      <c r="R223" s="21">
        <f t="shared" si="23"/>
        <v>0</v>
      </c>
      <c r="S223" s="19" t="s">
        <v>951</v>
      </c>
      <c r="T223" s="38"/>
      <c r="U223" s="39"/>
    </row>
    <row r="224" spans="1:21" x14ac:dyDescent="0.2">
      <c r="A224" s="15" t="s">
        <v>952</v>
      </c>
      <c r="B224" s="15" t="s">
        <v>953</v>
      </c>
      <c r="C224" s="35" t="s">
        <v>954</v>
      </c>
      <c r="D224" s="16" t="str">
        <f t="shared" si="18"/>
        <v>Low Risk</v>
      </c>
      <c r="E224" s="30" t="str">
        <f>IF(SUM('Data · Lists'!C224:F224)&gt;0,"Blacklist: "&amp;TRIM(IF('Data · Lists'!C224=1,"FATF blacklist; ","")&amp;IF('Data · Lists'!D224=1,"UN sanctions; ","")&amp;IF('Data · Lists'!E224=1,"home-jurisdiction sanctions; ","")&amp;IF('Data · Lists'!F224=1,"internal blacklist","")),IF(SUM('Data · Lists'!G224:L224)&gt;0,"Auto-High: "&amp;TRIM(IF('Data · Lists'!G224=1,"FATF greylist; ","")&amp;IF('Data · Lists'!H224=1,"EU high-risk; ","")&amp;IF('Data · Lists'!I224=1,"EU sanctions; ","")&amp;IF('Data · Lists'!J224=1,"UK sanctions; ","")&amp;IF('Data · Lists'!K224=1,"OFAC; ","")&amp;IF('Data · Lists'!L224=1,"Canada sanctions","")),IF(J224=0,"No index data: Manual Review",IF(K224&lt;cov_min,"Coverage below minimum: Manual Review","Index-based"&amp;IF(J224=1," (single indicator, raised one level)","")&amp;IF('Data · Lists'!M224=1," + offshore floor","")))))</f>
        <v>Index-based</v>
      </c>
      <c r="F224" s="30" t="str">
        <f t="shared" si="19"/>
        <v>Simplified measures where permitted, subject to Compliance confirmation.</v>
      </c>
      <c r="G224" s="11"/>
      <c r="H224" s="36"/>
      <c r="I224" s="11" t="str">
        <f>IF(SUM('Data · Lists'!C224:F224)&gt;0,"Blacklist",IF(SUM('Data · Lists'!G224:L224)&gt;0,"High Risk",IF(J224=0,"Manual Review",IF(K224&lt;cov_min,"Manual Review",INDEX(Cfg_Ratings,MIN(3,MAX(IF('Data · Lists'!M224=1,off_floor,1),IF(J224=1,IF(L224&lt;band_L,1,IF(L224&lt;band_M,2,3))+1,IF(L224&lt;band_L,1,IF(L224&lt;band_M,2,3))))))))))</f>
        <v>Low Risk</v>
      </c>
      <c r="J224" s="11">
        <f t="shared" si="20"/>
        <v>5</v>
      </c>
      <c r="K224" s="17">
        <f t="shared" si="21"/>
        <v>1.0</v>
      </c>
      <c r="L224" s="18">
        <f t="shared" si="22"/>
        <v>1.0</v>
      </c>
      <c r="M224" s="11" t="str">
        <f>IF('Data · Indices'!C224="","",IF('Data · Indices'!C224="Low",1,IF('Data · Indices'!C224="Medium",2,IF('Data · Indices'!C224="High",3,NA()))))</f>
        <v/>
      </c>
      <c r="N224" s="11" t="str">
        <f>IF('Data · Indices'!D224="","",IF('Data · Indices'!D224="Low",1,IF('Data · Indices'!D224="Medium",2,IF('Data · Indices'!D224="High",3,NA()))))</f>
        <v/>
      </c>
      <c r="O224" s="11" t="str">
        <f>IF('Data · Indices'!E224="","",IF('Data · Indices'!E224="Low",1,IF('Data · Indices'!E224="Medium",2,IF('Data · Indices'!E224="High",3,NA()))))</f>
        <v/>
      </c>
      <c r="P224" s="11" t="str">
        <f>IF('Data · Indices'!F224="","",IF('Data · Indices'!F224="Low",1,IF('Data · Indices'!F224="Medium",2,IF('Data · Indices'!F224="High",3,NA()))))</f>
        <v/>
      </c>
      <c r="Q224" s="11" t="str">
        <f>IF('Data · Indices'!G224="","",IF('Data · Indices'!G224="Low",1,IF('Data · Indices'!G224="Medium",2,IF('Data · Indices'!G224="High",3,NA()))))</f>
        <v/>
      </c>
      <c r="R224" s="11">
        <f t="shared" si="23"/>
        <v>100</v>
      </c>
      <c r="S224" s="15" t="s">
        <v>955</v>
      </c>
      <c r="T224" s="30"/>
      <c r="U224" s="36"/>
    </row>
    <row r="225" spans="1:21" x14ac:dyDescent="0.2">
      <c r="A225" s="19" t="s">
        <v>956</v>
      </c>
      <c r="B225" s="19" t="s">
        <v>957</v>
      </c>
      <c r="C225" s="37" t="s">
        <v>958</v>
      </c>
      <c r="D225" s="20" t="str">
        <f t="shared" si="18"/>
        <v>Medium Risk</v>
      </c>
      <c r="E225" s="38" t="str">
        <f>IF(SUM('Data · Lists'!C225:F225)&gt;0,"Blacklist: "&amp;TRIM(IF('Data · Lists'!C225=1,"FATF blacklist; ","")&amp;IF('Data · Lists'!D225=1,"UN sanctions; ","")&amp;IF('Data · Lists'!E225=1,"home-jurisdiction sanctions; ","")&amp;IF('Data · Lists'!F225=1,"internal blacklist","")),IF(SUM('Data · Lists'!G225:L225)&gt;0,"Auto-High: "&amp;TRIM(IF('Data · Lists'!G225=1,"FATF greylist; ","")&amp;IF('Data · Lists'!H225=1,"EU high-risk; ","")&amp;IF('Data · Lists'!I225=1,"EU sanctions; ","")&amp;IF('Data · Lists'!J225=1,"UK sanctions; ","")&amp;IF('Data · Lists'!K225=1,"OFAC; ","")&amp;IF('Data · Lists'!L225=1,"Canada sanctions","")),IF(J225=0,"No index data: Manual Review",IF(K225&lt;cov_min,"Coverage below minimum: Manual Review","Index-based"&amp;IF(J225=1," (single indicator, raised one level)","")&amp;IF('Data · Lists'!M225=1," + offshore floor","")))))</f>
        <v>Index-based</v>
      </c>
      <c r="F225" s="38" t="str">
        <f t="shared" si="19"/>
        <v>Standard CDD with awareness of contextual factors.</v>
      </c>
      <c r="G225" s="21"/>
      <c r="H225" s="39"/>
      <c r="I225" s="21" t="str">
        <f>IF(SUM('Data · Lists'!C225:F225)&gt;0,"Blacklist",IF(SUM('Data · Lists'!G225:L225)&gt;0,"High Risk",IF(J225=0,"Manual Review",IF(K225&lt;cov_min,"Manual Review",INDEX(Cfg_Ratings,MIN(3,MAX(IF('Data · Lists'!M225=1,off_floor,1),IF(J225=1,IF(L225&lt;band_L,1,IF(L225&lt;band_M,2,3))+1,IF(L225&lt;band_L,1,IF(L225&lt;band_M,2,3))))))))))</f>
        <v>Medium Risk</v>
      </c>
      <c r="J225" s="21">
        <f t="shared" si="20"/>
        <v>5</v>
      </c>
      <c r="K225" s="22">
        <f t="shared" si="21"/>
        <v>1.0</v>
      </c>
      <c r="L225" s="23">
        <f t="shared" si="22"/>
        <v>1.8</v>
      </c>
      <c r="M225" s="21" t="str">
        <f>IF('Data · Indices'!C225="","",IF('Data · Indices'!C225="Low",1,IF('Data · Indices'!C225="Medium",2,IF('Data · Indices'!C225="High",3,NA()))))</f>
        <v/>
      </c>
      <c r="N225" s="21" t="str">
        <f>IF('Data · Indices'!D225="","",IF('Data · Indices'!D225="Low",1,IF('Data · Indices'!D225="Medium",2,IF('Data · Indices'!D225="High",3,NA()))))</f>
        <v/>
      </c>
      <c r="O225" s="21" t="str">
        <f>IF('Data · Indices'!E225="","",IF('Data · Indices'!E225="Low",1,IF('Data · Indices'!E225="Medium",2,IF('Data · Indices'!E225="High",3,NA()))))</f>
        <v/>
      </c>
      <c r="P225" s="21" t="str">
        <f>IF('Data · Indices'!F225="","",IF('Data · Indices'!F225="Low",1,IF('Data · Indices'!F225="Medium",2,IF('Data · Indices'!F225="High",3,NA()))))</f>
        <v/>
      </c>
      <c r="Q225" s="21" t="str">
        <f>IF('Data · Indices'!G225="","",IF('Data · Indices'!G225="Low",1,IF('Data · Indices'!G225="Medium",2,IF('Data · Indices'!G225="High",3,NA()))))</f>
        <v/>
      </c>
      <c r="R225" s="21">
        <f t="shared" si="23"/>
        <v>100</v>
      </c>
      <c r="S225" s="19" t="s">
        <v>959</v>
      </c>
      <c r="T225" s="38"/>
      <c r="U225" s="39"/>
    </row>
    <row r="226" spans="1:21" x14ac:dyDescent="0.2">
      <c r="A226" s="15" t="s">
        <v>960</v>
      </c>
      <c r="B226" s="15" t="s">
        <v>961</v>
      </c>
      <c r="C226" s="35" t="s">
        <v>962</v>
      </c>
      <c r="D226" s="16" t="str">
        <f t="shared" si="18"/>
        <v>High Risk</v>
      </c>
      <c r="E226" s="30" t="str">
        <f>IF(SUM('Data · Lists'!C226:F226)&gt;0,"Blacklist: "&amp;TRIM(IF('Data · Lists'!C226=1,"FATF blacklist; ","")&amp;IF('Data · Lists'!D226=1,"UN sanctions; ","")&amp;IF('Data · Lists'!E226=1,"home-jurisdiction sanctions; ","")&amp;IF('Data · Lists'!F226=1,"internal blacklist","")),IF(SUM('Data · Lists'!G226:L226)&gt;0,"Auto-High: "&amp;TRIM(IF('Data · Lists'!G226=1,"FATF greylist; ","")&amp;IF('Data · Lists'!H226=1,"EU high-risk; ","")&amp;IF('Data · Lists'!I226=1,"EU sanctions; ","")&amp;IF('Data · Lists'!J226=1,"UK sanctions; ","")&amp;IF('Data · Lists'!K226=1,"OFAC; ","")&amp;IF('Data · Lists'!L226=1,"Canada sanctions","")),IF(J226=0,"No index data: Manual Review",IF(K226&lt;cov_min,"Coverage below minimum: Manual Review","Index-based"&amp;IF(J226=1," (single indicator, raised one level)","")&amp;IF('Data · Lists'!M226=1," + offshore floor","")))))</f>
        <v>Auto-High: FATF greylist; EU high-risk;</v>
      </c>
      <c r="F226" s="30" t="str">
        <f t="shared" si="19"/>
        <v>EDD, enhanced ongoing monitoring, management approval to onboard or continue.</v>
      </c>
      <c r="G226" s="11"/>
      <c r="H226" s="36"/>
      <c r="I226" s="11" t="str">
        <f>IF(SUM('Data · Lists'!C226:F226)&gt;0,"Blacklist",IF(SUM('Data · Lists'!G226:L226)&gt;0,"High Risk",IF(J226=0,"Manual Review",IF(K226&lt;cov_min,"Manual Review",INDEX(Cfg_Ratings,MIN(3,MAX(IF('Data · Lists'!M226=1,off_floor,1),IF(J226=1,IF(L226&lt;band_L,1,IF(L226&lt;band_M,2,3))+1,IF(L226&lt;band_L,1,IF(L226&lt;band_M,2,3))))))))))</f>
        <v>High Risk</v>
      </c>
      <c r="J226" s="11">
        <f t="shared" si="20"/>
        <v>3</v>
      </c>
      <c r="K226" s="17">
        <f t="shared" si="21"/>
        <v>0.4</v>
      </c>
      <c r="L226" s="18">
        <f t="shared" si="22"/>
        <v>3.0</v>
      </c>
      <c r="M226" s="11" t="str">
        <f>IF('Data · Indices'!C226="","",IF('Data · Indices'!C226="Low",1,IF('Data · Indices'!C226="Medium",2,IF('Data · Indices'!C226="High",3,NA()))))</f>
        <v/>
      </c>
      <c r="N226" s="11" t="str">
        <f>IF('Data · Indices'!D226="","",IF('Data · Indices'!D226="Low",1,IF('Data · Indices'!D226="Medium",2,IF('Data · Indices'!D226="High",3,NA()))))</f>
        <v/>
      </c>
      <c r="O226" s="11" t="str">
        <f>IF('Data · Indices'!E226="","",IF('Data · Indices'!E226="Low",1,IF('Data · Indices'!E226="Medium",2,IF('Data · Indices'!E226="High",3,NA()))))</f>
        <v/>
      </c>
      <c r="P226" s="11" t="str">
        <f>IF('Data · Indices'!F226="","",IF('Data · Indices'!F226="Low",1,IF('Data · Indices'!F226="Medium",2,IF('Data · Indices'!F226="High",3,NA()))))</f>
        <v/>
      </c>
      <c r="Q226" s="11" t="str">
        <f>IF('Data · Indices'!G226="","",IF('Data · Indices'!G226="Low",1,IF('Data · Indices'!G226="Medium",2,IF('Data · Indices'!G226="High",3,NA()))))</f>
        <v/>
      </c>
      <c r="R226" s="11">
        <f t="shared" si="23"/>
        <v>40</v>
      </c>
      <c r="S226" s="15" t="s">
        <v>963</v>
      </c>
      <c r="T226" s="30"/>
      <c r="U226" s="36"/>
    </row>
    <row r="227" spans="1:21" x14ac:dyDescent="0.2">
      <c r="A227" s="19" t="s">
        <v>964</v>
      </c>
      <c r="B227" s="19" t="s">
        <v>965</v>
      </c>
      <c r="C227" s="37" t="s">
        <v>966</v>
      </c>
      <c r="D227" s="20" t="str">
        <f t="shared" si="18"/>
        <v>Low Risk</v>
      </c>
      <c r="E227" s="38" t="str">
        <f>IF(SUM('Data · Lists'!C227:F227)&gt;0,"Blacklist: "&amp;TRIM(IF('Data · Lists'!C227=1,"FATF blacklist; ","")&amp;IF('Data · Lists'!D227=1,"UN sanctions; ","")&amp;IF('Data · Lists'!E227=1,"home-jurisdiction sanctions; ","")&amp;IF('Data · Lists'!F227=1,"internal blacklist","")),IF(SUM('Data · Lists'!G227:L227)&gt;0,"Auto-High: "&amp;TRIM(IF('Data · Lists'!G227=1,"FATF greylist; ","")&amp;IF('Data · Lists'!H227=1,"EU high-risk; ","")&amp;IF('Data · Lists'!I227=1,"EU sanctions; ","")&amp;IF('Data · Lists'!J227=1,"UK sanctions; ","")&amp;IF('Data · Lists'!K227=1,"OFAC; ","")&amp;IF('Data · Lists'!L227=1,"Canada sanctions","")),IF(J227=0,"No index data: Manual Review",IF(K227&lt;cov_min,"Coverage below minimum: Manual Review","Index-based"&amp;IF(J227=1," (single indicator, raised one level)","")&amp;IF('Data · Lists'!M227=1," + offshore floor","")))))</f>
        <v>Index-based</v>
      </c>
      <c r="F227" s="38" t="str">
        <f t="shared" si="19"/>
        <v>Simplified measures where permitted, subject to Compliance confirmation.</v>
      </c>
      <c r="G227" s="21"/>
      <c r="H227" s="39"/>
      <c r="I227" s="21" t="str">
        <f>IF(SUM('Data · Lists'!C227:F227)&gt;0,"Blacklist",IF(SUM('Data · Lists'!G227:L227)&gt;0,"High Risk",IF(J227=0,"Manual Review",IF(K227&lt;cov_min,"Manual Review",INDEX(Cfg_Ratings,MIN(3,MAX(IF('Data · Lists'!M227=1,off_floor,1),IF(J227=1,IF(L227&lt;band_L,1,IF(L227&lt;band_M,2,3))+1,IF(L227&lt;band_L,1,IF(L227&lt;band_M,2,3))))))))))</f>
        <v>Low Risk</v>
      </c>
      <c r="J227" s="21">
        <f t="shared" si="20"/>
        <v>5</v>
      </c>
      <c r="K227" s="22">
        <f t="shared" si="21"/>
        <v>1.0</v>
      </c>
      <c r="L227" s="23">
        <f t="shared" si="22"/>
        <v>1.6</v>
      </c>
      <c r="M227" s="21" t="str">
        <f>IF('Data · Indices'!C227="","",IF('Data · Indices'!C227="Low",1,IF('Data · Indices'!C227="Medium",2,IF('Data · Indices'!C227="High",3,NA()))))</f>
        <v/>
      </c>
      <c r="N227" s="21" t="str">
        <f>IF('Data · Indices'!D227="","",IF('Data · Indices'!D227="Low",1,IF('Data · Indices'!D227="Medium",2,IF('Data · Indices'!D227="High",3,NA()))))</f>
        <v/>
      </c>
      <c r="O227" s="21" t="str">
        <f>IF('Data · Indices'!E227="","",IF('Data · Indices'!E227="Low",1,IF('Data · Indices'!E227="Medium",2,IF('Data · Indices'!E227="High",3,NA()))))</f>
        <v/>
      </c>
      <c r="P227" s="21" t="str">
        <f>IF('Data · Indices'!F227="","",IF('Data · Indices'!F227="Low",1,IF('Data · Indices'!F227="Medium",2,IF('Data · Indices'!F227="High",3,NA()))))</f>
        <v/>
      </c>
      <c r="Q227" s="21" t="str">
        <f>IF('Data · Indices'!G227="","",IF('Data · Indices'!G227="Low",1,IF('Data · Indices'!G227="Medium",2,IF('Data · Indices'!G227="High",3,NA()))))</f>
        <v/>
      </c>
      <c r="R227" s="21">
        <f t="shared" si="23"/>
        <v>100</v>
      </c>
      <c r="S227" s="19" t="s">
        <v>967</v>
      </c>
      <c r="T227" s="38"/>
      <c r="U227" s="39"/>
    </row>
    <row r="228" spans="1:21" x14ac:dyDescent="0.2">
      <c r="A228" s="15" t="s">
        <v>968</v>
      </c>
      <c r="B228" s="15" t="s">
        <v>969</v>
      </c>
      <c r="C228" s="35" t="s">
        <v>970</v>
      </c>
      <c r="D228" s="16" t="str">
        <f t="shared" si="18"/>
        <v>High Risk</v>
      </c>
      <c r="E228" s="30" t="str">
        <f>IF(SUM('Data · Lists'!C228:F228)&gt;0,"Blacklist: "&amp;TRIM(IF('Data · Lists'!C228=1,"FATF blacklist; ","")&amp;IF('Data · Lists'!D228=1,"UN sanctions; ","")&amp;IF('Data · Lists'!E228=1,"home-jurisdiction sanctions; ","")&amp;IF('Data · Lists'!F228=1,"internal blacklist","")),IF(SUM('Data · Lists'!G228:L228)&gt;0,"Auto-High: "&amp;TRIM(IF('Data · Lists'!G228=1,"FATF greylist; ","")&amp;IF('Data · Lists'!H228=1,"EU high-risk; ","")&amp;IF('Data · Lists'!I228=1,"EU sanctions; ","")&amp;IF('Data · Lists'!J228=1,"UK sanctions; ","")&amp;IF('Data · Lists'!K228=1,"OFAC; ","")&amp;IF('Data · Lists'!L228=1,"Canada sanctions","")),IF(J228=0,"No index data: Manual Review",IF(K228&lt;cov_min,"Coverage below minimum: Manual Review","Index-based"&amp;IF(J228=1," (single indicator, raised one level)","")&amp;IF('Data · Lists'!M228=1," + offshore floor","")))))</f>
        <v>Index-based</v>
      </c>
      <c r="F228" s="30" t="str">
        <f t="shared" si="19"/>
        <v>EDD, enhanced ongoing monitoring, management approval to onboard or continue.</v>
      </c>
      <c r="G228" s="11"/>
      <c r="H228" s="36"/>
      <c r="I228" s="11" t="str">
        <f>IF(SUM('Data · Lists'!C228:F228)&gt;0,"Blacklist",IF(SUM('Data · Lists'!G228:L228)&gt;0,"High Risk",IF(J228=0,"Manual Review",IF(K228&lt;cov_min,"Manual Review",INDEX(Cfg_Ratings,MIN(3,MAX(IF('Data · Lists'!M228=1,off_floor,1),IF(J228=1,IF(L228&lt;band_L,1,IF(L228&lt;band_M,2,3))+1,IF(L228&lt;band_L,1,IF(L228&lt;band_M,2,3))))))))))</f>
        <v>High Risk</v>
      </c>
      <c r="J228" s="11">
        <f t="shared" si="20"/>
        <v>4</v>
      </c>
      <c r="K228" s="17">
        <f t="shared" si="21"/>
        <v>0.8</v>
      </c>
      <c r="L228" s="18">
        <f t="shared" si="22"/>
        <v>2.6875</v>
      </c>
      <c r="M228" s="11" t="str">
        <f>IF('Data · Indices'!C228="","",IF('Data · Indices'!C228="Low",1,IF('Data · Indices'!C228="Medium",2,IF('Data · Indices'!C228="High",3,NA()))))</f>
        <v/>
      </c>
      <c r="N228" s="11" t="str">
        <f>IF('Data · Indices'!D228="","",IF('Data · Indices'!D228="Low",1,IF('Data · Indices'!D228="Medium",2,IF('Data · Indices'!D228="High",3,NA()))))</f>
        <v/>
      </c>
      <c r="O228" s="11" t="str">
        <f>IF('Data · Indices'!E228="","",IF('Data · Indices'!E228="Low",1,IF('Data · Indices'!E228="Medium",2,IF('Data · Indices'!E228="High",3,NA()))))</f>
        <v/>
      </c>
      <c r="P228" s="11" t="str">
        <f>IF('Data · Indices'!F228="","",IF('Data · Indices'!F228="Low",1,IF('Data · Indices'!F228="Medium",2,IF('Data · Indices'!F228="High",3,NA()))))</f>
        <v/>
      </c>
      <c r="Q228" s="11" t="str">
        <f>IF('Data · Indices'!G228="","",IF('Data · Indices'!G228="Low",1,IF('Data · Indices'!G228="Medium",2,IF('Data · Indices'!G228="High",3,NA()))))</f>
        <v/>
      </c>
      <c r="R228" s="11">
        <f t="shared" si="23"/>
        <v>80</v>
      </c>
      <c r="S228" s="15" t="s">
        <v>971</v>
      </c>
      <c r="T228" s="30"/>
      <c r="U228" s="36"/>
    </row>
    <row r="229" spans="1:21" x14ac:dyDescent="0.2">
      <c r="A229" s="19" t="s">
        <v>972</v>
      </c>
      <c r="B229" s="19" t="s">
        <v>973</v>
      </c>
      <c r="C229" s="37" t="s">
        <v>974</v>
      </c>
      <c r="D229" s="20" t="str">
        <f t="shared" si="18"/>
        <v>Medium Risk</v>
      </c>
      <c r="E229" s="38" t="str">
        <f>IF(SUM('Data · Lists'!C229:F229)&gt;0,"Blacklist: "&amp;TRIM(IF('Data · Lists'!C229=1,"FATF blacklist; ","")&amp;IF('Data · Lists'!D229=1,"UN sanctions; ","")&amp;IF('Data · Lists'!E229=1,"home-jurisdiction sanctions; ","")&amp;IF('Data · Lists'!F229=1,"internal blacklist","")),IF(SUM('Data · Lists'!G229:L229)&gt;0,"Auto-High: "&amp;TRIM(IF('Data · Lists'!G229=1,"FATF greylist; ","")&amp;IF('Data · Lists'!H229=1,"EU high-risk; ","")&amp;IF('Data · Lists'!I229=1,"EU sanctions; ","")&amp;IF('Data · Lists'!J229=1,"UK sanctions; ","")&amp;IF('Data · Lists'!K229=1,"OFAC; ","")&amp;IF('Data · Lists'!L229=1,"Canada sanctions","")),IF(J229=0,"No index data: Manual Review",IF(K229&lt;cov_min,"Coverage below minimum: Manual Review","Index-based"&amp;IF(J229=1," (single indicator, raised one level)","")&amp;IF('Data · Lists'!M229=1," + offshore floor","")))))</f>
        <v>Index-based</v>
      </c>
      <c r="F229" s="38" t="str">
        <f t="shared" si="19"/>
        <v>Standard CDD with awareness of contextual factors.</v>
      </c>
      <c r="G229" s="21"/>
      <c r="H229" s="39"/>
      <c r="I229" s="21" t="str">
        <f>IF(SUM('Data · Lists'!C229:F229)&gt;0,"Blacklist",IF(SUM('Data · Lists'!G229:L229)&gt;0,"High Risk",IF(J229=0,"Manual Review",IF(K229&lt;cov_min,"Manual Review",INDEX(Cfg_Ratings,MIN(3,MAX(IF('Data · Lists'!M229=1,off_floor,1),IF(J229=1,IF(L229&lt;band_L,1,IF(L229&lt;band_M,2,3))+1,IF(L229&lt;band_L,1,IF(L229&lt;band_M,2,3))))))))))</f>
        <v>Medium Risk</v>
      </c>
      <c r="J229" s="21">
        <f t="shared" si="20"/>
        <v>5</v>
      </c>
      <c r="K229" s="22">
        <f t="shared" si="21"/>
        <v>1.0</v>
      </c>
      <c r="L229" s="23">
        <f t="shared" si="22"/>
        <v>2.15</v>
      </c>
      <c r="M229" s="21" t="str">
        <f>IF('Data · Indices'!C229="","",IF('Data · Indices'!C229="Low",1,IF('Data · Indices'!C229="Medium",2,IF('Data · Indices'!C229="High",3,NA()))))</f>
        <v/>
      </c>
      <c r="N229" s="21" t="str">
        <f>IF('Data · Indices'!D229="","",IF('Data · Indices'!D229="Low",1,IF('Data · Indices'!D229="Medium",2,IF('Data · Indices'!D229="High",3,NA()))))</f>
        <v/>
      </c>
      <c r="O229" s="21" t="str">
        <f>IF('Data · Indices'!E229="","",IF('Data · Indices'!E229="Low",1,IF('Data · Indices'!E229="Medium",2,IF('Data · Indices'!E229="High",3,NA()))))</f>
        <v/>
      </c>
      <c r="P229" s="21" t="str">
        <f>IF('Data · Indices'!F229="","",IF('Data · Indices'!F229="Low",1,IF('Data · Indices'!F229="Medium",2,IF('Data · Indices'!F229="High",3,NA()))))</f>
        <v/>
      </c>
      <c r="Q229" s="21" t="str">
        <f>IF('Data · Indices'!G229="","",IF('Data · Indices'!G229="Low",1,IF('Data · Indices'!G229="Medium",2,IF('Data · Indices'!G229="High",3,NA()))))</f>
        <v/>
      </c>
      <c r="R229" s="21">
        <f t="shared" si="23"/>
        <v>100</v>
      </c>
      <c r="S229" s="19" t="s">
        <v>975</v>
      </c>
      <c r="T229" s="38"/>
      <c r="U229" s="39"/>
    </row>
    <row r="230" spans="1:21" x14ac:dyDescent="0.2">
      <c r="A230" s="15" t="s">
        <v>976</v>
      </c>
      <c r="B230" s="15" t="s">
        <v>977</v>
      </c>
      <c r="C230" s="35" t="s">
        <v>978</v>
      </c>
      <c r="D230" s="16" t="str">
        <f t="shared" si="18"/>
        <v>High Risk</v>
      </c>
      <c r="E230" s="30" t="str">
        <f>IF(SUM('Data · Lists'!C230:F230)&gt;0,"Blacklist: "&amp;TRIM(IF('Data · Lists'!C230=1,"FATF blacklist; ","")&amp;IF('Data · Lists'!D230=1,"UN sanctions; ","")&amp;IF('Data · Lists'!E230=1,"home-jurisdiction sanctions; ","")&amp;IF('Data · Lists'!F230=1,"internal blacklist","")),IF(SUM('Data · Lists'!G230:L230)&gt;0,"Auto-High: "&amp;TRIM(IF('Data · Lists'!G230=1,"FATF greylist; ","")&amp;IF('Data · Lists'!H230=1,"EU high-risk; ","")&amp;IF('Data · Lists'!I230=1,"EU sanctions; ","")&amp;IF('Data · Lists'!J230=1,"UK sanctions; ","")&amp;IF('Data · Lists'!K230=1,"OFAC; ","")&amp;IF('Data · Lists'!L230=1,"Canada sanctions","")),IF(J230=0,"No index data: Manual Review",IF(K230&lt;cov_min,"Coverage below minimum: Manual Review","Index-based"&amp;IF(J230=1," (single indicator, raised one level)","")&amp;IF('Data · Lists'!M230=1," + offshore floor","")))))</f>
        <v>Index-based</v>
      </c>
      <c r="F230" s="30" t="str">
        <f t="shared" si="19"/>
        <v>EDD, enhanced ongoing monitoring, management approval to onboard or continue.</v>
      </c>
      <c r="G230" s="11"/>
      <c r="H230" s="36"/>
      <c r="I230" s="11" t="str">
        <f>IF(SUM('Data · Lists'!C230:F230)&gt;0,"Blacklist",IF(SUM('Data · Lists'!G230:L230)&gt;0,"High Risk",IF(J230=0,"Manual Review",IF(K230&lt;cov_min,"Manual Review",INDEX(Cfg_Ratings,MIN(3,MAX(IF('Data · Lists'!M230=1,off_floor,1),IF(J230=1,IF(L230&lt;band_L,1,IF(L230&lt;band_M,2,3))+1,IF(L230&lt;band_L,1,IF(L230&lt;band_M,2,3))))))))))</f>
        <v>High Risk</v>
      </c>
      <c r="J230" s="11">
        <f t="shared" si="20"/>
        <v>5</v>
      </c>
      <c r="K230" s="17">
        <f t="shared" si="21"/>
        <v>1.0</v>
      </c>
      <c r="L230" s="18">
        <f t="shared" si="22"/>
        <v>2.4</v>
      </c>
      <c r="M230" s="11" t="str">
        <f>IF('Data · Indices'!C230="","",IF('Data · Indices'!C230="Low",1,IF('Data · Indices'!C230="Medium",2,IF('Data · Indices'!C230="High",3,NA()))))</f>
        <v/>
      </c>
      <c r="N230" s="11" t="str">
        <f>IF('Data · Indices'!D230="","",IF('Data · Indices'!D230="Low",1,IF('Data · Indices'!D230="Medium",2,IF('Data · Indices'!D230="High",3,NA()))))</f>
        <v/>
      </c>
      <c r="O230" s="11" t="str">
        <f>IF('Data · Indices'!E230="","",IF('Data · Indices'!E230="Low",1,IF('Data · Indices'!E230="Medium",2,IF('Data · Indices'!E230="High",3,NA()))))</f>
        <v/>
      </c>
      <c r="P230" s="11" t="str">
        <f>IF('Data · Indices'!F230="","",IF('Data · Indices'!F230="Low",1,IF('Data · Indices'!F230="Medium",2,IF('Data · Indices'!F230="High",3,NA()))))</f>
        <v/>
      </c>
      <c r="Q230" s="11" t="str">
        <f>IF('Data · Indices'!G230="","",IF('Data · Indices'!G230="Low",1,IF('Data · Indices'!G230="Medium",2,IF('Data · Indices'!G230="High",3,NA()))))</f>
        <v/>
      </c>
      <c r="R230" s="11">
        <f t="shared" si="23"/>
        <v>100</v>
      </c>
      <c r="S230" s="15" t="s">
        <v>979</v>
      </c>
      <c r="T230" s="30"/>
      <c r="U230" s="36"/>
    </row>
    <row r="231" spans="1:21" x14ac:dyDescent="0.2">
      <c r="A231" s="19" t="s">
        <v>980</v>
      </c>
      <c r="B231" s="19" t="s">
        <v>981</v>
      </c>
      <c r="C231" s="37" t="s">
        <v>982</v>
      </c>
      <c r="D231" s="20" t="str">
        <f t="shared" si="18"/>
        <v>Medium Risk</v>
      </c>
      <c r="E231" s="38" t="str">
        <f>IF(SUM('Data · Lists'!C231:F231)&gt;0,"Blacklist: "&amp;TRIM(IF('Data · Lists'!C231=1,"FATF blacklist; ","")&amp;IF('Data · Lists'!D231=1,"UN sanctions; ","")&amp;IF('Data · Lists'!E231=1,"home-jurisdiction sanctions; ","")&amp;IF('Data · Lists'!F231=1,"internal blacklist","")),IF(SUM('Data · Lists'!G231:L231)&gt;0,"Auto-High: "&amp;TRIM(IF('Data · Lists'!G231=1,"FATF greylist; ","")&amp;IF('Data · Lists'!H231=1,"EU high-risk; ","")&amp;IF('Data · Lists'!I231=1,"EU sanctions; ","")&amp;IF('Data · Lists'!J231=1,"UK sanctions; ","")&amp;IF('Data · Lists'!K231=1,"OFAC; ","")&amp;IF('Data · Lists'!L231=1,"Canada sanctions","")),IF(J231=0,"No index data: Manual Review",IF(K231&lt;cov_min,"Coverage below minimum: Manual Review","Index-based"&amp;IF(J231=1," (single indicator, raised one level)","")&amp;IF('Data · Lists'!M231=1," + offshore floor","")))))</f>
        <v>Index-based</v>
      </c>
      <c r="F231" s="38" t="str">
        <f t="shared" si="19"/>
        <v>Standard CDD with awareness of contextual factors.</v>
      </c>
      <c r="G231" s="21"/>
      <c r="H231" s="39"/>
      <c r="I231" s="21" t="str">
        <f>IF(SUM('Data · Lists'!C231:F231)&gt;0,"Blacklist",IF(SUM('Data · Lists'!G231:L231)&gt;0,"High Risk",IF(J231=0,"Manual Review",IF(K231&lt;cov_min,"Manual Review",INDEX(Cfg_Ratings,MIN(3,MAX(IF('Data · Lists'!M231=1,off_floor,1),IF(J231=1,IF(L231&lt;band_L,1,IF(L231&lt;band_M,2,3))+1,IF(L231&lt;band_L,1,IF(L231&lt;band_M,2,3))))))))))</f>
        <v>Medium Risk</v>
      </c>
      <c r="J231" s="21">
        <f t="shared" si="20"/>
        <v>4</v>
      </c>
      <c r="K231" s="22">
        <f t="shared" si="21"/>
        <v>0.8</v>
      </c>
      <c r="L231" s="23">
        <f t="shared" si="22"/>
        <v>1.8125</v>
      </c>
      <c r="M231" s="21" t="str">
        <f>IF('Data · Indices'!C231="","",IF('Data · Indices'!C231="Low",1,IF('Data · Indices'!C231="Medium",2,IF('Data · Indices'!C231="High",3,NA()))))</f>
        <v/>
      </c>
      <c r="N231" s="21" t="str">
        <f>IF('Data · Indices'!D231="","",IF('Data · Indices'!D231="Low",1,IF('Data · Indices'!D231="Medium",2,IF('Data · Indices'!D231="High",3,NA()))))</f>
        <v/>
      </c>
      <c r="O231" s="21" t="str">
        <f>IF('Data · Indices'!E231="","",IF('Data · Indices'!E231="Low",1,IF('Data · Indices'!E231="Medium",2,IF('Data · Indices'!E231="High",3,NA()))))</f>
        <v/>
      </c>
      <c r="P231" s="21" t="str">
        <f>IF('Data · Indices'!F231="","",IF('Data · Indices'!F231="Low",1,IF('Data · Indices'!F231="Medium",2,IF('Data · Indices'!F231="High",3,NA()))))</f>
        <v/>
      </c>
      <c r="Q231" s="21" t="str">
        <f>IF('Data · Indices'!G231="","",IF('Data · Indices'!G231="Low",1,IF('Data · Indices'!G231="Medium",2,IF('Data · Indices'!G231="High",3,NA()))))</f>
        <v/>
      </c>
      <c r="R231" s="21">
        <f t="shared" si="23"/>
        <v>80</v>
      </c>
      <c r="S231" s="19" t="s">
        <v>983</v>
      </c>
      <c r="T231" s="38"/>
      <c r="U231" s="39"/>
    </row>
    <row r="232" spans="1:21" x14ac:dyDescent="0.2">
      <c r="A232" s="15" t="s">
        <v>984</v>
      </c>
      <c r="B232" s="15" t="s">
        <v>985</v>
      </c>
      <c r="C232" s="35" t="s">
        <v>986</v>
      </c>
      <c r="D232" s="16" t="str">
        <f t="shared" si="18"/>
        <v>High Risk</v>
      </c>
      <c r="E232" s="30" t="str">
        <f>IF(SUM('Data · Lists'!C232:F232)&gt;0,"Blacklist: "&amp;TRIM(IF('Data · Lists'!C232=1,"FATF blacklist; ","")&amp;IF('Data · Lists'!D232=1,"UN sanctions; ","")&amp;IF('Data · Lists'!E232=1,"home-jurisdiction sanctions; ","")&amp;IF('Data · Lists'!F232=1,"internal blacklist","")),IF(SUM('Data · Lists'!G232:L232)&gt;0,"Auto-High: "&amp;TRIM(IF('Data · Lists'!G232=1,"FATF greylist; ","")&amp;IF('Data · Lists'!H232=1,"EU high-risk; ","")&amp;IF('Data · Lists'!I232=1,"EU sanctions; ","")&amp;IF('Data · Lists'!J232=1,"UK sanctions; ","")&amp;IF('Data · Lists'!K232=1,"OFAC; ","")&amp;IF('Data · Lists'!L232=1,"Canada sanctions","")),IF(J232=0,"No index data: Manual Review",IF(K232&lt;cov_min,"Coverage below minimum: Manual Review","Index-based"&amp;IF(J232=1," (single indicator, raised one level)","")&amp;IF('Data · Lists'!M232=1," + offshore floor","")))))</f>
        <v>Index-based</v>
      </c>
      <c r="F232" s="30" t="str">
        <f t="shared" si="19"/>
        <v>EDD, enhanced ongoing monitoring, management approval to onboard or continue.</v>
      </c>
      <c r="G232" s="11"/>
      <c r="H232" s="36"/>
      <c r="I232" s="11" t="str">
        <f>IF(SUM('Data · Lists'!C232:F232)&gt;0,"Blacklist",IF(SUM('Data · Lists'!G232:L232)&gt;0,"High Risk",IF(J232=0,"Manual Review",IF(K232&lt;cov_min,"Manual Review",INDEX(Cfg_Ratings,MIN(3,MAX(IF('Data · Lists'!M232=1,off_floor,1),IF(J232=1,IF(L232&lt;band_L,1,IF(L232&lt;band_M,2,3))+1,IF(L232&lt;band_L,1,IF(L232&lt;band_M,2,3))))))))))</f>
        <v>High Risk</v>
      </c>
      <c r="J232" s="11">
        <f t="shared" si="20"/>
        <v>4</v>
      </c>
      <c r="K232" s="17">
        <f t="shared" si="21"/>
        <v>0.8</v>
      </c>
      <c r="L232" s="18">
        <f t="shared" si="22"/>
        <v>3.0</v>
      </c>
      <c r="M232" s="11" t="str">
        <f>IF('Data · Indices'!C232="","",IF('Data · Indices'!C232="Low",1,IF('Data · Indices'!C232="Medium",2,IF('Data · Indices'!C232="High",3,NA()))))</f>
        <v/>
      </c>
      <c r="N232" s="11" t="str">
        <f>IF('Data · Indices'!D232="","",IF('Data · Indices'!D232="Low",1,IF('Data · Indices'!D232="Medium",2,IF('Data · Indices'!D232="High",3,NA()))))</f>
        <v/>
      </c>
      <c r="O232" s="11" t="str">
        <f>IF('Data · Indices'!E232="","",IF('Data · Indices'!E232="Low",1,IF('Data · Indices'!E232="Medium",2,IF('Data · Indices'!E232="High",3,NA()))))</f>
        <v/>
      </c>
      <c r="P232" s="11" t="str">
        <f>IF('Data · Indices'!F232="","",IF('Data · Indices'!F232="Low",1,IF('Data · Indices'!F232="Medium",2,IF('Data · Indices'!F232="High",3,NA()))))</f>
        <v/>
      </c>
      <c r="Q232" s="11" t="str">
        <f>IF('Data · Indices'!G232="","",IF('Data · Indices'!G232="Low",1,IF('Data · Indices'!G232="Medium",2,IF('Data · Indices'!G232="High",3,NA()))))</f>
        <v/>
      </c>
      <c r="R232" s="11">
        <f t="shared" si="23"/>
        <v>80</v>
      </c>
      <c r="S232" s="15" t="s">
        <v>987</v>
      </c>
      <c r="T232" s="30"/>
      <c r="U232" s="36"/>
    </row>
    <row r="233" spans="1:21" x14ac:dyDescent="0.2">
      <c r="A233" s="19" t="s">
        <v>988</v>
      </c>
      <c r="B233" s="19" t="s">
        <v>989</v>
      </c>
      <c r="C233" s="37" t="s">
        <v>990</v>
      </c>
      <c r="D233" s="20" t="str">
        <f t="shared" si="18"/>
        <v>Medium Risk</v>
      </c>
      <c r="E233" s="38" t="str">
        <f>IF(SUM('Data · Lists'!C233:F233)&gt;0,"Blacklist: "&amp;TRIM(IF('Data · Lists'!C233=1,"FATF blacklist; ","")&amp;IF('Data · Lists'!D233=1,"UN sanctions; ","")&amp;IF('Data · Lists'!E233=1,"home-jurisdiction sanctions; ","")&amp;IF('Data · Lists'!F233=1,"internal blacklist","")),IF(SUM('Data · Lists'!G233:L233)&gt;0,"Auto-High: "&amp;TRIM(IF('Data · Lists'!G233=1,"FATF greylist; ","")&amp;IF('Data · Lists'!H233=1,"EU high-risk; ","")&amp;IF('Data · Lists'!I233=1,"EU sanctions; ","")&amp;IF('Data · Lists'!J233=1,"UK sanctions; ","")&amp;IF('Data · Lists'!K233=1,"OFAC; ","")&amp;IF('Data · Lists'!L233=1,"Canada sanctions","")),IF(J233=0,"No index data: Manual Review",IF(K233&lt;cov_min,"Coverage below minimum: Manual Review","Index-based"&amp;IF(J233=1," (single indicator, raised one level)","")&amp;IF('Data · Lists'!M233=1," + offshore floor","")))))</f>
        <v>No index data: Manual Review</v>
      </c>
      <c r="F233" s="38" t="str">
        <f t="shared" si="19"/>
        <v>Standard CDD with awareness of contextual factors.</v>
      </c>
      <c r="G233" s="21" t="inlineStr">
        <is>
          <t xml:space="preserve">Medium Risk</t>
        </is>
      </c>
      <c r="H233" s="39" t="inlineStr">
        <is>
          <t xml:space="preserve">Northhold default rule R3: NZ territory, self-administering; no financial sector of note. Parent NZL = Low Risk.</t>
        </is>
      </c>
      <c r="I233" s="21" t="str">
        <f>IF(SUM('Data · Lists'!C233:F233)&gt;0,"Blacklist",IF(SUM('Data · Lists'!G233:L233)&gt;0,"High Risk",IF(J233=0,"Manual Review",IF(K233&lt;cov_min,"Manual Review",INDEX(Cfg_Ratings,MIN(3,MAX(IF('Data · Lists'!M233=1,off_floor,1),IF(J233=1,IF(L233&lt;band_L,1,IF(L233&lt;band_M,2,3))+1,IF(L233&lt;band_L,1,IF(L233&lt;band_M,2,3))))))))))</f>
        <v>Manual Review</v>
      </c>
      <c r="J233" s="21">
        <f t="shared" si="20"/>
        <v>0</v>
      </c>
      <c r="K233" s="22">
        <f t="shared" si="21"/>
        <v>0.0</v>
      </c>
      <c r="L233" s="23" t="str">
        <f t="shared" si="22"/>
        <v/>
      </c>
      <c r="M233" s="21" t="str">
        <f>IF('Data · Indices'!C233="","",IF('Data · Indices'!C233="Low",1,IF('Data · Indices'!C233="Medium",2,IF('Data · Indices'!C233="High",3,NA()))))</f>
        <v/>
      </c>
      <c r="N233" s="21" t="str">
        <f>IF('Data · Indices'!D233="","",IF('Data · Indices'!D233="Low",1,IF('Data · Indices'!D233="Medium",2,IF('Data · Indices'!D233="High",3,NA()))))</f>
        <v/>
      </c>
      <c r="O233" s="21" t="str">
        <f>IF('Data · Indices'!E233="","",IF('Data · Indices'!E233="Low",1,IF('Data · Indices'!E233="Medium",2,IF('Data · Indices'!E233="High",3,NA()))))</f>
        <v/>
      </c>
      <c r="P233" s="21" t="str">
        <f>IF('Data · Indices'!F233="","",IF('Data · Indices'!F233="Low",1,IF('Data · Indices'!F233="Medium",2,IF('Data · Indices'!F233="High",3,NA()))))</f>
        <v/>
      </c>
      <c r="Q233" s="21" t="str">
        <f>IF('Data · Indices'!G233="","",IF('Data · Indices'!G233="Low",1,IF('Data · Indices'!G233="Medium",2,IF('Data · Indices'!G233="High",3,NA()))))</f>
        <v/>
      </c>
      <c r="R233" s="21">
        <f t="shared" si="23"/>
        <v>0</v>
      </c>
      <c r="S233" s="19" t="s">
        <v>991</v>
      </c>
      <c r="T233" s="38"/>
      <c r="U233" s="39"/>
    </row>
    <row r="234" spans="1:21" x14ac:dyDescent="0.2">
      <c r="A234" s="15" t="s">
        <v>992</v>
      </c>
      <c r="B234" s="15" t="s">
        <v>993</v>
      </c>
      <c r="C234" s="35" t="s">
        <v>994</v>
      </c>
      <c r="D234" s="16" t="str">
        <f t="shared" si="18"/>
        <v>Medium Risk</v>
      </c>
      <c r="E234" s="30" t="str">
        <f>IF(SUM('Data · Lists'!C234:F234)&gt;0,"Blacklist: "&amp;TRIM(IF('Data · Lists'!C234=1,"FATF blacklist; ","")&amp;IF('Data · Lists'!D234=1,"UN sanctions; ","")&amp;IF('Data · Lists'!E234=1,"home-jurisdiction sanctions; ","")&amp;IF('Data · Lists'!F234=1,"internal blacklist","")),IF(SUM('Data · Lists'!G234:L234)&gt;0,"Auto-High: "&amp;TRIM(IF('Data · Lists'!G234=1,"FATF greylist; ","")&amp;IF('Data · Lists'!H234=1,"EU high-risk; ","")&amp;IF('Data · Lists'!I234=1,"EU sanctions; ","")&amp;IF('Data · Lists'!J234=1,"UK sanctions; ","")&amp;IF('Data · Lists'!K234=1,"OFAC; ","")&amp;IF('Data · Lists'!L234=1,"Canada sanctions","")),IF(J234=0,"No index data: Manual Review",IF(K234&lt;cov_min,"Coverage below minimum: Manual Review","Index-based"&amp;IF(J234=1," (single indicator, raised one level)","")&amp;IF('Data · Lists'!M234=1," + offshore floor","")))))</f>
        <v>Index-based</v>
      </c>
      <c r="F234" s="30" t="str">
        <f t="shared" si="19"/>
        <v>Standard CDD with awareness of contextual factors.</v>
      </c>
      <c r="G234" s="11"/>
      <c r="H234" s="36"/>
      <c r="I234" s="11" t="str">
        <f>IF(SUM('Data · Lists'!C234:F234)&gt;0,"Blacklist",IF(SUM('Data · Lists'!G234:L234)&gt;0,"High Risk",IF(J234=0,"Manual Review",IF(K234&lt;cov_min,"Manual Review",INDEX(Cfg_Ratings,MIN(3,MAX(IF('Data · Lists'!M234=1,off_floor,1),IF(J234=1,IF(L234&lt;band_L,1,IF(L234&lt;band_M,2,3))+1,IF(L234&lt;band_L,1,IF(L234&lt;band_M,2,3))))))))))</f>
        <v>Medium Risk</v>
      </c>
      <c r="J234" s="11">
        <f t="shared" si="20"/>
        <v>2</v>
      </c>
      <c r="K234" s="17">
        <f t="shared" si="21"/>
        <v>0.5</v>
      </c>
      <c r="L234" s="18">
        <f t="shared" si="22"/>
        <v>1.8</v>
      </c>
      <c r="M234" s="11" t="str">
        <f>IF('Data · Indices'!C234="","",IF('Data · Indices'!C234="Low",1,IF('Data · Indices'!C234="Medium",2,IF('Data · Indices'!C234="High",3,NA()))))</f>
        <v/>
      </c>
      <c r="N234" s="11" t="str">
        <f>IF('Data · Indices'!D234="","",IF('Data · Indices'!D234="Low",1,IF('Data · Indices'!D234="Medium",2,IF('Data · Indices'!D234="High",3,NA()))))</f>
        <v/>
      </c>
      <c r="O234" s="11" t="str">
        <f>IF('Data · Indices'!E234="","",IF('Data · Indices'!E234="Low",1,IF('Data · Indices'!E234="Medium",2,IF('Data · Indices'!E234="High",3,NA()))))</f>
        <v/>
      </c>
      <c r="P234" s="11" t="str">
        <f>IF('Data · Indices'!F234="","",IF('Data · Indices'!F234="Low",1,IF('Data · Indices'!F234="Medium",2,IF('Data · Indices'!F234="High",3,NA()))))</f>
        <v/>
      </c>
      <c r="Q234" s="11" t="str">
        <f>IF('Data · Indices'!G234="","",IF('Data · Indices'!G234="Low",1,IF('Data · Indices'!G234="Medium",2,IF('Data · Indices'!G234="High",3,NA()))))</f>
        <v/>
      </c>
      <c r="R234" s="11">
        <f t="shared" si="23"/>
        <v>50</v>
      </c>
      <c r="S234" s="15" t="s">
        <v>995</v>
      </c>
      <c r="T234" s="30"/>
      <c r="U234" s="36"/>
    </row>
    <row r="235" spans="1:21" x14ac:dyDescent="0.2">
      <c r="A235" s="19" t="s">
        <v>996</v>
      </c>
      <c r="B235" s="19" t="s">
        <v>997</v>
      </c>
      <c r="C235" s="37" t="s">
        <v>998</v>
      </c>
      <c r="D235" s="20" t="str">
        <f t="shared" si="18"/>
        <v>High Risk</v>
      </c>
      <c r="E235" s="38" t="str">
        <f>IF(SUM('Data · Lists'!C235:F235)&gt;0,"Blacklist: "&amp;TRIM(IF('Data · Lists'!C235=1,"FATF blacklist; ","")&amp;IF('Data · Lists'!D235=1,"UN sanctions; ","")&amp;IF('Data · Lists'!E235=1,"home-jurisdiction sanctions; ","")&amp;IF('Data · Lists'!F235=1,"internal blacklist","")),IF(SUM('Data · Lists'!G235:L235)&gt;0,"Auto-High: "&amp;TRIM(IF('Data · Lists'!G235=1,"FATF greylist; ","")&amp;IF('Data · Lists'!H235=1,"EU high-risk; ","")&amp;IF('Data · Lists'!I235=1,"EU sanctions; ","")&amp;IF('Data · Lists'!J235=1,"UK sanctions; ","")&amp;IF('Data · Lists'!K235=1,"OFAC; ","")&amp;IF('Data · Lists'!L235=1,"Canada sanctions","")),IF(J235=0,"No index data: Manual Review",IF(K235&lt;cov_min,"Coverage below minimum: Manual Review","Index-based"&amp;IF(J235=1," (single indicator, raised one level)","")&amp;IF('Data · Lists'!M235=1," + offshore floor","")))))</f>
        <v>No index data: Manual Review</v>
      </c>
      <c r="F235" s="38" t="str">
        <f t="shared" si="19"/>
        <v>EDD, enhanced ongoing monitoring, management approval to onboard or continue.</v>
      </c>
      <c r="G235" s="21" t="inlineStr">
        <is>
          <t xml:space="preserve">High Risk</t>
        </is>
      </c>
      <c r="H235" s="39" t="inlineStr">
        <is>
          <t xml:space="preserve">Northhold default rule R6: breakaway territory of Moldova, unrecognised.</t>
        </is>
      </c>
      <c r="I235" s="21" t="str">
        <f>IF(SUM('Data · Lists'!C235:F235)&gt;0,"Blacklist",IF(SUM('Data · Lists'!G235:L235)&gt;0,"High Risk",IF(J235=0,"Manual Review",IF(K235&lt;cov_min,"Manual Review",INDEX(Cfg_Ratings,MIN(3,MAX(IF('Data · Lists'!M235=1,off_floor,1),IF(J235=1,IF(L235&lt;band_L,1,IF(L235&lt;band_M,2,3))+1,IF(L235&lt;band_L,1,IF(L235&lt;band_M,2,3))))))))))</f>
        <v>Manual Review</v>
      </c>
      <c r="J235" s="21">
        <f t="shared" si="20"/>
        <v>0</v>
      </c>
      <c r="K235" s="22">
        <f t="shared" si="21"/>
        <v>0.0</v>
      </c>
      <c r="L235" s="23" t="str">
        <f t="shared" si="22"/>
        <v/>
      </c>
      <c r="M235" s="21" t="str">
        <f>IF('Data · Indices'!C235="","",IF('Data · Indices'!C235="Low",1,IF('Data · Indices'!C235="Medium",2,IF('Data · Indices'!C235="High",3,NA()))))</f>
        <v/>
      </c>
      <c r="N235" s="21" t="str">
        <f>IF('Data · Indices'!D235="","",IF('Data · Indices'!D235="Low",1,IF('Data · Indices'!D235="Medium",2,IF('Data · Indices'!D235="High",3,NA()))))</f>
        <v/>
      </c>
      <c r="O235" s="21" t="str">
        <f>IF('Data · Indices'!E235="","",IF('Data · Indices'!E235="Low",1,IF('Data · Indices'!E235="Medium",2,IF('Data · Indices'!E235="High",3,NA()))))</f>
        <v/>
      </c>
      <c r="P235" s="21" t="str">
        <f>IF('Data · Indices'!F235="","",IF('Data · Indices'!F235="Low",1,IF('Data · Indices'!F235="Medium",2,IF('Data · Indices'!F235="High",3,NA()))))</f>
        <v/>
      </c>
      <c r="Q235" s="21" t="str">
        <f>IF('Data · Indices'!G235="","",IF('Data · Indices'!G235="Low",1,IF('Data · Indices'!G235="Medium",2,IF('Data · Indices'!G235="High",3,NA()))))</f>
        <v/>
      </c>
      <c r="R235" s="21">
        <f t="shared" si="23"/>
        <v>0</v>
      </c>
      <c r="S235" s="19" t="s">
        <v>999</v>
      </c>
      <c r="T235" s="38" t="s">
        <v>84</v>
      </c>
      <c r="U235" s="39"/>
    </row>
    <row r="236" spans="1:21" x14ac:dyDescent="0.2">
      <c r="A236" s="15" t="s">
        <v>1000</v>
      </c>
      <c r="B236" s="15" t="s">
        <v>1001</v>
      </c>
      <c r="C236" s="35" t="s">
        <v>1002</v>
      </c>
      <c r="D236" s="16" t="str">
        <f t="shared" si="18"/>
        <v>High Risk</v>
      </c>
      <c r="E236" s="30" t="str">
        <f>IF(SUM('Data · Lists'!C236:F236)&gt;0,"Blacklist: "&amp;TRIM(IF('Data · Lists'!C236=1,"FATF blacklist; ","")&amp;IF('Data · Lists'!D236=1,"UN sanctions; ","")&amp;IF('Data · Lists'!E236=1,"home-jurisdiction sanctions; ","")&amp;IF('Data · Lists'!F236=1,"internal blacklist","")),IF(SUM('Data · Lists'!G236:L236)&gt;0,"Auto-High: "&amp;TRIM(IF('Data · Lists'!G236=1,"FATF greylist; ","")&amp;IF('Data · Lists'!H236=1,"EU high-risk; ","")&amp;IF('Data · Lists'!I236=1,"EU sanctions; ","")&amp;IF('Data · Lists'!J236=1,"UK sanctions; ","")&amp;IF('Data · Lists'!K236=1,"OFAC; ","")&amp;IF('Data · Lists'!L236=1,"Canada sanctions","")),IF(J236=0,"No index data: Manual Review",IF(K236&lt;cov_min,"Coverage below minimum: Manual Review","Index-based"&amp;IF(J236=1," (single indicator, raised one level)","")&amp;IF('Data · Lists'!M236=1," + offshore floor","")))))</f>
        <v>Auto-High: EU high-risk;</v>
      </c>
      <c r="F236" s="30" t="str">
        <f t="shared" si="19"/>
        <v>EDD, enhanced ongoing monitoring, management approval to onboard or continue.</v>
      </c>
      <c r="G236" s="11"/>
      <c r="H236" s="36"/>
      <c r="I236" s="11" t="str">
        <f>IF(SUM('Data · Lists'!C236:F236)&gt;0,"Blacklist",IF(SUM('Data · Lists'!G236:L236)&gt;0,"High Risk",IF(J236=0,"Manual Review",IF(K236&lt;cov_min,"Manual Review",INDEX(Cfg_Ratings,MIN(3,MAX(IF('Data · Lists'!M236=1,off_floor,1),IF(J236=1,IF(L236&lt;band_L,1,IF(L236&lt;band_M,2,3))+1,IF(L236&lt;band_L,1,IF(L236&lt;band_M,2,3))))))))))</f>
        <v>High Risk</v>
      </c>
      <c r="J236" s="11">
        <f t="shared" si="20"/>
        <v>5</v>
      </c>
      <c r="K236" s="17">
        <f t="shared" si="21"/>
        <v>1.0</v>
      </c>
      <c r="L236" s="18">
        <f t="shared" si="22"/>
        <v>1.85</v>
      </c>
      <c r="M236" s="11" t="str">
        <f>IF('Data · Indices'!C236="","",IF('Data · Indices'!C236="Low",1,IF('Data · Indices'!C236="Medium",2,IF('Data · Indices'!C236="High",3,NA()))))</f>
        <v/>
      </c>
      <c r="N236" s="11" t="str">
        <f>IF('Data · Indices'!D236="","",IF('Data · Indices'!D236="Low",1,IF('Data · Indices'!D236="Medium",2,IF('Data · Indices'!D236="High",3,NA()))))</f>
        <v/>
      </c>
      <c r="O236" s="11" t="str">
        <f>IF('Data · Indices'!E236="","",IF('Data · Indices'!E236="Low",1,IF('Data · Indices'!E236="Medium",2,IF('Data · Indices'!E236="High",3,NA()))))</f>
        <v/>
      </c>
      <c r="P236" s="11" t="str">
        <f>IF('Data · Indices'!F236="","",IF('Data · Indices'!F236="Low",1,IF('Data · Indices'!F236="Medium",2,IF('Data · Indices'!F236="High",3,NA()))))</f>
        <v/>
      </c>
      <c r="Q236" s="11" t="str">
        <f>IF('Data · Indices'!G236="","",IF('Data · Indices'!G236="Low",1,IF('Data · Indices'!G236="Medium",2,IF('Data · Indices'!G236="High",3,NA()))))</f>
        <v/>
      </c>
      <c r="R236" s="11">
        <f t="shared" si="23"/>
        <v>100</v>
      </c>
      <c r="S236" s="15" t="s">
        <v>1003</v>
      </c>
      <c r="T236" s="30"/>
      <c r="U236" s="36"/>
    </row>
    <row r="237" spans="1:21" x14ac:dyDescent="0.2">
      <c r="A237" s="19" t="s">
        <v>1004</v>
      </c>
      <c r="B237" s="19" t="s">
        <v>1005</v>
      </c>
      <c r="C237" s="37" t="s">
        <v>1006</v>
      </c>
      <c r="D237" s="20" t="str">
        <f t="shared" si="18"/>
        <v>Medium Risk</v>
      </c>
      <c r="E237" s="38" t="str">
        <f>IF(SUM('Data · Lists'!C237:F237)&gt;0,"Blacklist: "&amp;TRIM(IF('Data · Lists'!C237=1,"FATF blacklist; ","")&amp;IF('Data · Lists'!D237=1,"UN sanctions; ","")&amp;IF('Data · Lists'!E237=1,"home-jurisdiction sanctions; ","")&amp;IF('Data · Lists'!F237=1,"internal blacklist","")),IF(SUM('Data · Lists'!G237:L237)&gt;0,"Auto-High: "&amp;TRIM(IF('Data · Lists'!G237=1,"FATF greylist; ","")&amp;IF('Data · Lists'!H237=1,"EU high-risk; ","")&amp;IF('Data · Lists'!I237=1,"EU sanctions; ","")&amp;IF('Data · Lists'!J237=1,"UK sanctions; ","")&amp;IF('Data · Lists'!K237=1,"OFAC; ","")&amp;IF('Data · Lists'!L237=1,"Canada sanctions","")),IF(J237=0,"No index data: Manual Review",IF(K237&lt;cov_min,"Coverage below minimum: Manual Review","Index-based"&amp;IF(J237=1," (single indicator, raised one level)","")&amp;IF('Data · Lists'!M237=1," + offshore floor","")))))</f>
        <v>Index-based</v>
      </c>
      <c r="F237" s="38" t="str">
        <f t="shared" si="19"/>
        <v>Standard CDD with awareness of contextual factors.</v>
      </c>
      <c r="G237" s="21"/>
      <c r="H237" s="39"/>
      <c r="I237" s="21" t="str">
        <f>IF(SUM('Data · Lists'!C237:F237)&gt;0,"Blacklist",IF(SUM('Data · Lists'!G237:L237)&gt;0,"High Risk",IF(J237=0,"Manual Review",IF(K237&lt;cov_min,"Manual Review",INDEX(Cfg_Ratings,MIN(3,MAX(IF('Data · Lists'!M237=1,off_floor,1),IF(J237=1,IF(L237&lt;band_L,1,IF(L237&lt;band_M,2,3))+1,IF(L237&lt;band_L,1,IF(L237&lt;band_M,2,3))))))))))</f>
        <v>Medium Risk</v>
      </c>
      <c r="J237" s="21">
        <f t="shared" si="20"/>
        <v>5</v>
      </c>
      <c r="K237" s="22">
        <f t="shared" si="21"/>
        <v>1.0</v>
      </c>
      <c r="L237" s="23">
        <f t="shared" si="22"/>
        <v>1.9</v>
      </c>
      <c r="M237" s="21" t="str">
        <f>IF('Data · Indices'!C237="","",IF('Data · Indices'!C237="Low",1,IF('Data · Indices'!C237="Medium",2,IF('Data · Indices'!C237="High",3,NA()))))</f>
        <v/>
      </c>
      <c r="N237" s="21" t="str">
        <f>IF('Data · Indices'!D237="","",IF('Data · Indices'!D237="Low",1,IF('Data · Indices'!D237="Medium",2,IF('Data · Indices'!D237="High",3,NA()))))</f>
        <v/>
      </c>
      <c r="O237" s="21" t="str">
        <f>IF('Data · Indices'!E237="","",IF('Data · Indices'!E237="Low",1,IF('Data · Indices'!E237="Medium",2,IF('Data · Indices'!E237="High",3,NA()))))</f>
        <v/>
      </c>
      <c r="P237" s="21" t="str">
        <f>IF('Data · Indices'!F237="","",IF('Data · Indices'!F237="Low",1,IF('Data · Indices'!F237="Medium",2,IF('Data · Indices'!F237="High",3,NA()))))</f>
        <v/>
      </c>
      <c r="Q237" s="21" t="str">
        <f>IF('Data · Indices'!G237="","",IF('Data · Indices'!G237="Low",1,IF('Data · Indices'!G237="Medium",2,IF('Data · Indices'!G237="High",3,NA()))))</f>
        <v/>
      </c>
      <c r="R237" s="21">
        <f t="shared" si="23"/>
        <v>100</v>
      </c>
      <c r="S237" s="19" t="s">
        <v>1007</v>
      </c>
      <c r="T237" s="38"/>
      <c r="U237" s="39"/>
    </row>
    <row r="238" spans="1:21" x14ac:dyDescent="0.2">
      <c r="A238" s="15" t="s">
        <v>1008</v>
      </c>
      <c r="B238" s="15" t="s">
        <v>1009</v>
      </c>
      <c r="C238" s="35" t="s">
        <v>1010</v>
      </c>
      <c r="D238" s="16" t="str">
        <f t="shared" si="18"/>
        <v>Medium Risk</v>
      </c>
      <c r="E238" s="30" t="str">
        <f>IF(SUM('Data · Lists'!C238:F238)&gt;0,"Blacklist: "&amp;TRIM(IF('Data · Lists'!C238=1,"FATF blacklist; ","")&amp;IF('Data · Lists'!D238=1,"UN sanctions; ","")&amp;IF('Data · Lists'!E238=1,"home-jurisdiction sanctions; ","")&amp;IF('Data · Lists'!F238=1,"internal blacklist","")),IF(SUM('Data · Lists'!G238:L238)&gt;0,"Auto-High: "&amp;TRIM(IF('Data · Lists'!G238=1,"FATF greylist; ","")&amp;IF('Data · Lists'!H238=1,"EU high-risk; ","")&amp;IF('Data · Lists'!I238=1,"EU sanctions; ","")&amp;IF('Data · Lists'!J238=1,"UK sanctions; ","")&amp;IF('Data · Lists'!K238=1,"OFAC; ","")&amp;IF('Data · Lists'!L238=1,"Canada sanctions","")),IF(J238=0,"No index data: Manual Review",IF(K238&lt;cov_min,"Coverage below minimum: Manual Review","Index-based"&amp;IF(J238=1," (single indicator, raised one level)","")&amp;IF('Data · Lists'!M238=1," + offshore floor","")))))</f>
        <v>Index-based</v>
      </c>
      <c r="F238" s="30" t="str">
        <f t="shared" si="19"/>
        <v>Standard CDD with awareness of contextual factors.</v>
      </c>
      <c r="G238" s="11"/>
      <c r="H238" s="36"/>
      <c r="I238" s="11" t="str">
        <f>IF(SUM('Data · Lists'!C238:F238)&gt;0,"Blacklist",IF(SUM('Data · Lists'!G238:L238)&gt;0,"High Risk",IF(J238=0,"Manual Review",IF(K238&lt;cov_min,"Manual Review",INDEX(Cfg_Ratings,MIN(3,MAX(IF('Data · Lists'!M238=1,off_floor,1),IF(J238=1,IF(L238&lt;band_L,1,IF(L238&lt;band_M,2,3))+1,IF(L238&lt;band_L,1,IF(L238&lt;band_M,2,3))))))))))</f>
        <v>Medium Risk</v>
      </c>
      <c r="J238" s="11">
        <f t="shared" si="20"/>
        <v>5</v>
      </c>
      <c r="K238" s="17">
        <f t="shared" si="21"/>
        <v>1.0</v>
      </c>
      <c r="L238" s="18">
        <f t="shared" si="22"/>
        <v>2.25</v>
      </c>
      <c r="M238" s="11" t="str">
        <f>IF('Data · Indices'!C238="","",IF('Data · Indices'!C238="Low",1,IF('Data · Indices'!C238="Medium",2,IF('Data · Indices'!C238="High",3,NA()))))</f>
        <v/>
      </c>
      <c r="N238" s="11" t="str">
        <f>IF('Data · Indices'!D238="","",IF('Data · Indices'!D238="Low",1,IF('Data · Indices'!D238="Medium",2,IF('Data · Indices'!D238="High",3,NA()))))</f>
        <v/>
      </c>
      <c r="O238" s="11" t="str">
        <f>IF('Data · Indices'!E238="","",IF('Data · Indices'!E238="Low",1,IF('Data · Indices'!E238="Medium",2,IF('Data · Indices'!E238="High",3,NA()))))</f>
        <v/>
      </c>
      <c r="P238" s="11" t="str">
        <f>IF('Data · Indices'!F238="","",IF('Data · Indices'!F238="Low",1,IF('Data · Indices'!F238="Medium",2,IF('Data · Indices'!F238="High",3,NA()))))</f>
        <v/>
      </c>
      <c r="Q238" s="11" t="str">
        <f>IF('Data · Indices'!G238="","",IF('Data · Indices'!G238="Low",1,IF('Data · Indices'!G238="Medium",2,IF('Data · Indices'!G238="High",3,NA()))))</f>
        <v/>
      </c>
      <c r="R238" s="11">
        <f t="shared" si="23"/>
        <v>100</v>
      </c>
      <c r="S238" s="15" t="s">
        <v>1011</v>
      </c>
      <c r="T238" s="30"/>
      <c r="U238" s="36"/>
    </row>
    <row r="239" spans="1:21" x14ac:dyDescent="0.2">
      <c r="A239" s="19" t="s">
        <v>1012</v>
      </c>
      <c r="B239" s="19" t="s">
        <v>1013</v>
      </c>
      <c r="C239" s="37" t="s">
        <v>1014</v>
      </c>
      <c r="D239" s="20" t="str">
        <f t="shared" si="18"/>
        <v>High Risk</v>
      </c>
      <c r="E239" s="38" t="str">
        <f>IF(SUM('Data · Lists'!C239:F239)&gt;0,"Blacklist: "&amp;TRIM(IF('Data · Lists'!C239=1,"FATF blacklist; ","")&amp;IF('Data · Lists'!D239=1,"UN sanctions; ","")&amp;IF('Data · Lists'!E239=1,"home-jurisdiction sanctions; ","")&amp;IF('Data · Lists'!F239=1,"internal blacklist","")),IF(SUM('Data · Lists'!G239:L239)&gt;0,"Auto-High: "&amp;TRIM(IF('Data · Lists'!G239=1,"FATF greylist; ","")&amp;IF('Data · Lists'!H239=1,"EU high-risk; ","")&amp;IF('Data · Lists'!I239=1,"EU sanctions; ","")&amp;IF('Data · Lists'!J239=1,"UK sanctions; ","")&amp;IF('Data · Lists'!K239=1,"OFAC; ","")&amp;IF('Data · Lists'!L239=1,"Canada sanctions","")),IF(J239=0,"No index data: Manual Review",IF(K239&lt;cov_min,"Coverage below minimum: Manual Review","Index-based"&amp;IF(J239=1," (single indicator, raised one level)","")&amp;IF('Data · Lists'!M239=1," + offshore floor","")))))</f>
        <v>Index-based</v>
      </c>
      <c r="F239" s="38" t="str">
        <f t="shared" si="19"/>
        <v>EDD, enhanced ongoing monitoring, management approval to onboard or continue.</v>
      </c>
      <c r="G239" s="21"/>
      <c r="H239" s="39"/>
      <c r="I239" s="21" t="str">
        <f>IF(SUM('Data · Lists'!C239:F239)&gt;0,"Blacklist",IF(SUM('Data · Lists'!G239:L239)&gt;0,"High Risk",IF(J239=0,"Manual Review",IF(K239&lt;cov_min,"Manual Review",INDEX(Cfg_Ratings,MIN(3,MAX(IF('Data · Lists'!M239=1,off_floor,1),IF(J239=1,IF(L239&lt;band_L,1,IF(L239&lt;band_M,2,3))+1,IF(L239&lt;band_L,1,IF(L239&lt;band_M,2,3))))))))))</f>
        <v>High Risk</v>
      </c>
      <c r="J239" s="21">
        <f t="shared" si="20"/>
        <v>4</v>
      </c>
      <c r="K239" s="22">
        <f t="shared" si="21"/>
        <v>0.8</v>
      </c>
      <c r="L239" s="23">
        <f t="shared" si="22"/>
        <v>2.5</v>
      </c>
      <c r="M239" s="21" t="str">
        <f>IF('Data · Indices'!C239="","",IF('Data · Indices'!C239="Low",1,IF('Data · Indices'!C239="Medium",2,IF('Data · Indices'!C239="High",3,NA()))))</f>
        <v/>
      </c>
      <c r="N239" s="21" t="str">
        <f>IF('Data · Indices'!D239="","",IF('Data · Indices'!D239="Low",1,IF('Data · Indices'!D239="Medium",2,IF('Data · Indices'!D239="High",3,NA()))))</f>
        <v/>
      </c>
      <c r="O239" s="21" t="str">
        <f>IF('Data · Indices'!E239="","",IF('Data · Indices'!E239="Low",1,IF('Data · Indices'!E239="Medium",2,IF('Data · Indices'!E239="High",3,NA()))))</f>
        <v/>
      </c>
      <c r="P239" s="21" t="str">
        <f>IF('Data · Indices'!F239="","",IF('Data · Indices'!F239="Low",1,IF('Data · Indices'!F239="Medium",2,IF('Data · Indices'!F239="High",3,NA()))))</f>
        <v/>
      </c>
      <c r="Q239" s="21" t="str">
        <f>IF('Data · Indices'!G239="","",IF('Data · Indices'!G239="Low",1,IF('Data · Indices'!G239="Medium",2,IF('Data · Indices'!G239="High",3,NA()))))</f>
        <v/>
      </c>
      <c r="R239" s="21">
        <f t="shared" si="23"/>
        <v>80</v>
      </c>
      <c r="S239" s="19" t="s">
        <v>1015</v>
      </c>
      <c r="T239" s="38"/>
      <c r="U239" s="39"/>
    </row>
    <row r="240" spans="1:21" x14ac:dyDescent="0.2">
      <c r="A240" s="15" t="s">
        <v>1016</v>
      </c>
      <c r="B240" s="15" t="s">
        <v>1017</v>
      </c>
      <c r="C240" s="35" t="s">
        <v>1018</v>
      </c>
      <c r="D240" s="16" t="str">
        <f t="shared" si="18"/>
        <v>High Risk</v>
      </c>
      <c r="E240" s="30" t="str">
        <f>IF(SUM('Data · Lists'!C240:F240)&gt;0,"Blacklist: "&amp;TRIM(IF('Data · Lists'!C240=1,"FATF blacklist; ","")&amp;IF('Data · Lists'!D240=1,"UN sanctions; ","")&amp;IF('Data · Lists'!E240=1,"home-jurisdiction sanctions; ","")&amp;IF('Data · Lists'!F240=1,"internal blacklist","")),IF(SUM('Data · Lists'!G240:L240)&gt;0,"Auto-High: "&amp;TRIM(IF('Data · Lists'!G240=1,"FATF greylist; ","")&amp;IF('Data · Lists'!H240=1,"EU high-risk; ","")&amp;IF('Data · Lists'!I240=1,"EU sanctions; ","")&amp;IF('Data · Lists'!J240=1,"UK sanctions; ","")&amp;IF('Data · Lists'!K240=1,"OFAC; ","")&amp;IF('Data · Lists'!L240=1,"Canada sanctions","")),IF(J240=0,"No index data: Manual Review",IF(K240&lt;cov_min,"Coverage below minimum: Manual Review","Index-based"&amp;IF(J240=1," (single indicator, raised one level)","")&amp;IF('Data · Lists'!M240=1," + offshore floor","")))))</f>
        <v>Coverage below minimum: Manual Review</v>
      </c>
      <c r="F240" s="30" t="str">
        <f t="shared" si="19"/>
        <v>EDD, enhanced ongoing monitoring, management approval to onboard or continue.</v>
      </c>
      <c r="G240" s="11" t="inlineStr">
        <is>
          <t xml:space="preserve">High Risk</t>
        </is>
      </c>
      <c r="H240" s="36" t="inlineStr">
        <is>
          <t xml:space="preserve">Northhold default rule R4: EU tax list Annex I (9 Oct 2026) -&gt; rule (b); FSI high; Eurostat OFC.</t>
        </is>
      </c>
      <c r="I240" s="11" t="str">
        <f>IF(SUM('Data · Lists'!C240:F240)&gt;0,"Blacklist",IF(SUM('Data · Lists'!G240:L240)&gt;0,"High Risk",IF(J240=0,"Manual Review",IF(K240&lt;cov_min,"Manual Review",INDEX(Cfg_Ratings,MIN(3,MAX(IF('Data · Lists'!M240=1,off_floor,1),IF(J240=1,IF(L240&lt;band_L,1,IF(L240&lt;band_M,2,3))+1,IF(L240&lt;band_L,1,IF(L240&lt;band_M,2,3))))))))))</f>
        <v>Manual Review</v>
      </c>
      <c r="J240" s="11">
        <f t="shared" si="20"/>
        <v>1</v>
      </c>
      <c r="K240" s="17">
        <f t="shared" si="21"/>
        <v>0.2</v>
      </c>
      <c r="L240" s="18">
        <f t="shared" si="22"/>
        <v>3.0</v>
      </c>
      <c r="M240" s="11" t="str">
        <f>IF('Data · Indices'!C240="","",IF('Data · Indices'!C240="Low",1,IF('Data · Indices'!C240="Medium",2,IF('Data · Indices'!C240="High",3,NA()))))</f>
        <v/>
      </c>
      <c r="N240" s="11" t="str">
        <f>IF('Data · Indices'!D240="","",IF('Data · Indices'!D240="Low",1,IF('Data · Indices'!D240="Medium",2,IF('Data · Indices'!D240="High",3,NA()))))</f>
        <v/>
      </c>
      <c r="O240" s="11" t="str">
        <f>IF('Data · Indices'!E240="","",IF('Data · Indices'!E240="Low",1,IF('Data · Indices'!E240="Medium",2,IF('Data · Indices'!E240="High",3,NA()))))</f>
        <v/>
      </c>
      <c r="P240" s="11" t="str">
        <f>IF('Data · Indices'!F240="","",IF('Data · Indices'!F240="Low",1,IF('Data · Indices'!F240="Medium",2,IF('Data · Indices'!F240="High",3,NA()))))</f>
        <v/>
      </c>
      <c r="Q240" s="11" t="str">
        <f>IF('Data · Indices'!G240="","",IF('Data · Indices'!G240="Low",1,IF('Data · Indices'!G240="Medium",2,IF('Data · Indices'!G240="High",3,NA()))))</f>
        <v/>
      </c>
      <c r="R240" s="11">
        <f t="shared" si="23"/>
        <v>20</v>
      </c>
      <c r="S240" s="15" t="s">
        <v>1019</v>
      </c>
      <c r="T240" s="30"/>
      <c r="U240" s="36"/>
    </row>
    <row r="241" spans="1:21" x14ac:dyDescent="0.2">
      <c r="A241" s="19" t="s">
        <v>1020</v>
      </c>
      <c r="B241" s="19" t="s">
        <v>1021</v>
      </c>
      <c r="C241" s="37" t="s">
        <v>1022</v>
      </c>
      <c r="D241" s="20" t="str">
        <f t="shared" si="18"/>
        <v>Medium Risk</v>
      </c>
      <c r="E241" s="38" t="str">
        <f>IF(SUM('Data · Lists'!C241:F241)&gt;0,"Blacklist: "&amp;TRIM(IF('Data · Lists'!C241=1,"FATF blacklist; ","")&amp;IF('Data · Lists'!D241=1,"UN sanctions; ","")&amp;IF('Data · Lists'!E241=1,"home-jurisdiction sanctions; ","")&amp;IF('Data · Lists'!F241=1,"internal blacklist","")),IF(SUM('Data · Lists'!G241:L241)&gt;0,"Auto-High: "&amp;TRIM(IF('Data · Lists'!G241=1,"FATF greylist; ","")&amp;IF('Data · Lists'!H241=1,"EU high-risk; ","")&amp;IF('Data · Lists'!I241=1,"EU sanctions; ","")&amp;IF('Data · Lists'!J241=1,"UK sanctions; ","")&amp;IF('Data · Lists'!K241=1,"OFAC; ","")&amp;IF('Data · Lists'!L241=1,"Canada sanctions","")),IF(J241=0,"No index data: Manual Review",IF(K241&lt;cov_min,"Coverage below minimum: Manual Review","Index-based"&amp;IF(J241=1," (single indicator, raised one level)","")&amp;IF('Data · Lists'!M241=1," + offshore floor","")))))</f>
        <v>Coverage below minimum: Manual Review</v>
      </c>
      <c r="F241" s="38" t="str">
        <f t="shared" si="19"/>
        <v>Standard CDD with awareness of contextual factors.</v>
      </c>
      <c r="G241" s="21" t="inlineStr">
        <is>
          <t xml:space="preserve">Medium Risk</t>
        </is>
      </c>
      <c r="H241" s="39" t="inlineStr">
        <is>
          <t xml:space="preserve">Northhold default rule R4: small state, AUD economy, minimal financial sector, no recent evaluation data.</t>
        </is>
      </c>
      <c r="I241" s="21" t="str">
        <f>IF(SUM('Data · Lists'!C241:F241)&gt;0,"Blacklist",IF(SUM('Data · Lists'!G241:L241)&gt;0,"High Risk",IF(J241=0,"Manual Review",IF(K241&lt;cov_min,"Manual Review",INDEX(Cfg_Ratings,MIN(3,MAX(IF('Data · Lists'!M241=1,off_floor,1),IF(J241=1,IF(L241&lt;band_L,1,IF(L241&lt;band_M,2,3))+1,IF(L241&lt;band_L,1,IF(L241&lt;band_M,2,3))))))))))</f>
        <v>Manual Review</v>
      </c>
      <c r="J241" s="21">
        <f t="shared" si="20"/>
        <v>1</v>
      </c>
      <c r="K241" s="22">
        <f t="shared" si="21"/>
        <v>0.1</v>
      </c>
      <c r="L241" s="23">
        <f t="shared" si="22"/>
        <v>1.0</v>
      </c>
      <c r="M241" s="21" t="str">
        <f>IF('Data · Indices'!C241="","",IF('Data · Indices'!C241="Low",1,IF('Data · Indices'!C241="Medium",2,IF('Data · Indices'!C241="High",3,NA()))))</f>
        <v/>
      </c>
      <c r="N241" s="21" t="str">
        <f>IF('Data · Indices'!D241="","",IF('Data · Indices'!D241="Low",1,IF('Data · Indices'!D241="Medium",2,IF('Data · Indices'!D241="High",3,NA()))))</f>
        <v/>
      </c>
      <c r="O241" s="21" t="str">
        <f>IF('Data · Indices'!E241="","",IF('Data · Indices'!E241="Low",1,IF('Data · Indices'!E241="Medium",2,IF('Data · Indices'!E241="High",3,NA()))))</f>
        <v/>
      </c>
      <c r="P241" s="21" t="str">
        <f>IF('Data · Indices'!F241="","",IF('Data · Indices'!F241="Low",1,IF('Data · Indices'!F241="Medium",2,IF('Data · Indices'!F241="High",3,NA()))))</f>
        <v/>
      </c>
      <c r="Q241" s="21" t="str">
        <f>IF('Data · Indices'!G241="","",IF('Data · Indices'!G241="Low",1,IF('Data · Indices'!G241="Medium",2,IF('Data · Indices'!G241="High",3,NA()))))</f>
        <v/>
      </c>
      <c r="R241" s="21">
        <f t="shared" si="23"/>
        <v>10</v>
      </c>
      <c r="S241" s="19" t="s">
        <v>1023</v>
      </c>
      <c r="T241" s="38"/>
      <c r="U241" s="39"/>
    </row>
    <row r="242" spans="1:21" x14ac:dyDescent="0.2">
      <c r="A242" s="15" t="s">
        <v>1024</v>
      </c>
      <c r="B242" s="15" t="s">
        <v>1025</v>
      </c>
      <c r="C242" s="35" t="s">
        <v>1026</v>
      </c>
      <c r="D242" s="16" t="str">
        <f t="shared" si="18"/>
        <v>Medium Risk</v>
      </c>
      <c r="E242" s="30" t="str">
        <f>IF(SUM('Data · Lists'!C242:F242)&gt;0,"Blacklist: "&amp;TRIM(IF('Data · Lists'!C242=1,"FATF blacklist; ","")&amp;IF('Data · Lists'!D242=1,"UN sanctions; ","")&amp;IF('Data · Lists'!E242=1,"home-jurisdiction sanctions; ","")&amp;IF('Data · Lists'!F242=1,"internal blacklist","")),IF(SUM('Data · Lists'!G242:L242)&gt;0,"Auto-High: "&amp;TRIM(IF('Data · Lists'!G242=1,"FATF greylist; ","")&amp;IF('Data · Lists'!H242=1,"EU high-risk; ","")&amp;IF('Data · Lists'!I242=1,"EU sanctions; ","")&amp;IF('Data · Lists'!J242=1,"UK sanctions; ","")&amp;IF('Data · Lists'!K242=1,"OFAC; ","")&amp;IF('Data · Lists'!L242=1,"Canada sanctions","")),IF(J242=0,"No index data: Manual Review",IF(K242&lt;cov_min,"Coverage below minimum: Manual Review","Index-based"&amp;IF(J242=1," (single indicator, raised one level)","")&amp;IF('Data · Lists'!M242=1," + offshore floor","")))))</f>
        <v>Index-based</v>
      </c>
      <c r="F242" s="30" t="str">
        <f t="shared" si="19"/>
        <v>Standard CDD with awareness of contextual factors.</v>
      </c>
      <c r="G242" s="11"/>
      <c r="H242" s="36"/>
      <c r="I242" s="11" t="str">
        <f>IF(SUM('Data · Lists'!C242:F242)&gt;0,"Blacklist",IF(SUM('Data · Lists'!G242:L242)&gt;0,"High Risk",IF(J242=0,"Manual Review",IF(K242&lt;cov_min,"Manual Review",INDEX(Cfg_Ratings,MIN(3,MAX(IF('Data · Lists'!M242=1,off_floor,1),IF(J242=1,IF(L242&lt;band_L,1,IF(L242&lt;band_M,2,3))+1,IF(L242&lt;band_L,1,IF(L242&lt;band_M,2,3))))))))))</f>
        <v>Medium Risk</v>
      </c>
      <c r="J242" s="11">
        <f t="shared" si="20"/>
        <v>4</v>
      </c>
      <c r="K242" s="17">
        <f t="shared" si="21"/>
        <v>0.8</v>
      </c>
      <c r="L242" s="18">
        <f t="shared" si="22"/>
        <v>2.3125</v>
      </c>
      <c r="M242" s="11" t="str">
        <f>IF('Data · Indices'!C242="","",IF('Data · Indices'!C242="Low",1,IF('Data · Indices'!C242="Medium",2,IF('Data · Indices'!C242="High",3,NA()))))</f>
        <v/>
      </c>
      <c r="N242" s="11" t="str">
        <f>IF('Data · Indices'!D242="","",IF('Data · Indices'!D242="Low",1,IF('Data · Indices'!D242="Medium",2,IF('Data · Indices'!D242="High",3,NA()))))</f>
        <v/>
      </c>
      <c r="O242" s="11" t="str">
        <f>IF('Data · Indices'!E242="","",IF('Data · Indices'!E242="Low",1,IF('Data · Indices'!E242="Medium",2,IF('Data · Indices'!E242="High",3,NA()))))</f>
        <v/>
      </c>
      <c r="P242" s="11" t="str">
        <f>IF('Data · Indices'!F242="","",IF('Data · Indices'!F242="Low",1,IF('Data · Indices'!F242="Medium",2,IF('Data · Indices'!F242="High",3,NA()))))</f>
        <v/>
      </c>
      <c r="Q242" s="11" t="str">
        <f>IF('Data · Indices'!G242="","",IF('Data · Indices'!G242="Low",1,IF('Data · Indices'!G242="Medium",2,IF('Data · Indices'!G242="High",3,NA()))))</f>
        <v/>
      </c>
      <c r="R242" s="11">
        <f t="shared" si="23"/>
        <v>80</v>
      </c>
      <c r="S242" s="15" t="s">
        <v>1027</v>
      </c>
      <c r="T242" s="30"/>
      <c r="U242" s="36"/>
    </row>
    <row r="243" spans="1:21" x14ac:dyDescent="0.2">
      <c r="A243" s="19" t="s">
        <v>1028</v>
      </c>
      <c r="B243" s="19" t="s">
        <v>1029</v>
      </c>
      <c r="C243" s="37" t="s">
        <v>1030</v>
      </c>
      <c r="D243" s="20" t="str">
        <f t="shared" si="18"/>
        <v>Medium Risk</v>
      </c>
      <c r="E243" s="38" t="str">
        <f>IF(SUM('Data · Lists'!C243:F243)&gt;0,"Blacklist: "&amp;TRIM(IF('Data · Lists'!C243=1,"FATF blacklist; ","")&amp;IF('Data · Lists'!D243=1,"UN sanctions; ","")&amp;IF('Data · Lists'!E243=1,"home-jurisdiction sanctions; ","")&amp;IF('Data · Lists'!F243=1,"internal blacklist","")),IF(SUM('Data · Lists'!G243:L243)&gt;0,"Auto-High: "&amp;TRIM(IF('Data · Lists'!G243=1,"FATF greylist; ","")&amp;IF('Data · Lists'!H243=1,"EU high-risk; ","")&amp;IF('Data · Lists'!I243=1,"EU sanctions; ","")&amp;IF('Data · Lists'!J243=1,"UK sanctions; ","")&amp;IF('Data · Lists'!K243=1,"OFAC; ","")&amp;IF('Data · Lists'!L243=1,"Canada sanctions","")),IF(J243=0,"No index data: Manual Review",IF(K243&lt;cov_min,"Coverage below minimum: Manual Review","Index-based"&amp;IF(J243=1," (single indicator, raised one level)","")&amp;IF('Data · Lists'!M243=1," + offshore floor","")))))</f>
        <v>Index-based</v>
      </c>
      <c r="F243" s="38" t="str">
        <f t="shared" si="19"/>
        <v>Standard CDD with awareness of contextual factors.</v>
      </c>
      <c r="G243" s="21"/>
      <c r="H243" s="39"/>
      <c r="I243" s="21" t="str">
        <f>IF(SUM('Data · Lists'!C243:F243)&gt;0,"Blacklist",IF(SUM('Data · Lists'!G243:L243)&gt;0,"High Risk",IF(J243=0,"Manual Review",IF(K243&lt;cov_min,"Manual Review",INDEX(Cfg_Ratings,MIN(3,MAX(IF('Data · Lists'!M243=1,off_floor,1),IF(J243=1,IF(L243&lt;band_L,1,IF(L243&lt;band_M,2,3))+1,IF(L243&lt;band_L,1,IF(L243&lt;band_M,2,3))))))))))</f>
        <v>Medium Risk</v>
      </c>
      <c r="J243" s="21">
        <f t="shared" si="20"/>
        <v>5</v>
      </c>
      <c r="K243" s="22">
        <f t="shared" si="21"/>
        <v>1.0</v>
      </c>
      <c r="L243" s="23">
        <f t="shared" si="22"/>
        <v>2.05</v>
      </c>
      <c r="M243" s="21" t="str">
        <f>IF('Data · Indices'!C243="","",IF('Data · Indices'!C243="Low",1,IF('Data · Indices'!C243="Medium",2,IF('Data · Indices'!C243="High",3,NA()))))</f>
        <v/>
      </c>
      <c r="N243" s="21" t="str">
        <f>IF('Data · Indices'!D243="","",IF('Data · Indices'!D243="Low",1,IF('Data · Indices'!D243="Medium",2,IF('Data · Indices'!D243="High",3,NA()))))</f>
        <v/>
      </c>
      <c r="O243" s="21" t="str">
        <f>IF('Data · Indices'!E243="","",IF('Data · Indices'!E243="Low",1,IF('Data · Indices'!E243="Medium",2,IF('Data · Indices'!E243="High",3,NA()))))</f>
        <v/>
      </c>
      <c r="P243" s="21" t="str">
        <f>IF('Data · Indices'!F243="","",IF('Data · Indices'!F243="Low",1,IF('Data · Indices'!F243="Medium",2,IF('Data · Indices'!F243="High",3,NA()))))</f>
        <v/>
      </c>
      <c r="Q243" s="21" t="str">
        <f>IF('Data · Indices'!G243="","",IF('Data · Indices'!G243="Low",1,IF('Data · Indices'!G243="Medium",2,IF('Data · Indices'!G243="High",3,NA()))))</f>
        <v/>
      </c>
      <c r="R243" s="21">
        <f t="shared" si="23"/>
        <v>100</v>
      </c>
      <c r="S243" s="19" t="s">
        <v>1031</v>
      </c>
      <c r="T243" s="38"/>
      <c r="U243" s="39"/>
    </row>
    <row r="244" spans="1:21" x14ac:dyDescent="0.2">
      <c r="A244" s="15" t="s">
        <v>1032</v>
      </c>
      <c r="B244" s="15" t="s">
        <v>1033</v>
      </c>
      <c r="C244" s="35" t="s">
        <v>1034</v>
      </c>
      <c r="D244" s="16" t="str">
        <f t="shared" si="18"/>
        <v>Medium Risk</v>
      </c>
      <c r="E244" s="30" t="str">
        <f>IF(SUM('Data · Lists'!C244:F244)&gt;0,"Blacklist: "&amp;TRIM(IF('Data · Lists'!C244=1,"FATF blacklist; ","")&amp;IF('Data · Lists'!D244=1,"UN sanctions; ","")&amp;IF('Data · Lists'!E244=1,"home-jurisdiction sanctions; ","")&amp;IF('Data · Lists'!F244=1,"internal blacklist","")),IF(SUM('Data · Lists'!G244:L244)&gt;0,"Auto-High: "&amp;TRIM(IF('Data · Lists'!G244=1,"FATF greylist; ","")&amp;IF('Data · Lists'!H244=1,"EU high-risk; ","")&amp;IF('Data · Lists'!I244=1,"EU sanctions; ","")&amp;IF('Data · Lists'!J244=1,"UK sanctions; ","")&amp;IF('Data · Lists'!K244=1,"OFAC; ","")&amp;IF('Data · Lists'!L244=1,"Canada sanctions","")),IF(J244=0,"No index data: Manual Review",IF(K244&lt;cov_min,"Coverage below minimum: Manual Review","Index-based"&amp;IF(J244=1," (single indicator, raised one level)","")&amp;IF('Data · Lists'!M244=1," + offshore floor","")))))</f>
        <v>Index-based</v>
      </c>
      <c r="F244" s="30" t="str">
        <f t="shared" si="19"/>
        <v>Standard CDD with awareness of contextual factors.</v>
      </c>
      <c r="G244" s="11"/>
      <c r="H244" s="36"/>
      <c r="I244" s="11" t="str">
        <f>IF(SUM('Data · Lists'!C244:F244)&gt;0,"Blacklist",IF(SUM('Data · Lists'!G244:L244)&gt;0,"High Risk",IF(J244=0,"Manual Review",IF(K244&lt;cov_min,"Manual Review",INDEX(Cfg_Ratings,MIN(3,MAX(IF('Data · Lists'!M244=1,off_floor,1),IF(J244=1,IF(L244&lt;band_L,1,IF(L244&lt;band_M,2,3))+1,IF(L244&lt;band_L,1,IF(L244&lt;band_M,2,3))))))))))</f>
        <v>Medium Risk</v>
      </c>
      <c r="J244" s="11">
        <f t="shared" si="20"/>
        <v>5</v>
      </c>
      <c r="K244" s="17">
        <f t="shared" si="21"/>
        <v>1.0</v>
      </c>
      <c r="L244" s="18">
        <f t="shared" si="22"/>
        <v>2.2</v>
      </c>
      <c r="M244" s="11" t="str">
        <f>IF('Data · Indices'!C244="","",IF('Data · Indices'!C244="Low",1,IF('Data · Indices'!C244="Medium",2,IF('Data · Indices'!C244="High",3,NA()))))</f>
        <v/>
      </c>
      <c r="N244" s="11" t="str">
        <f>IF('Data · Indices'!D244="","",IF('Data · Indices'!D244="Low",1,IF('Data · Indices'!D244="Medium",2,IF('Data · Indices'!D244="High",3,NA()))))</f>
        <v/>
      </c>
      <c r="O244" s="11" t="str">
        <f>IF('Data · Indices'!E244="","",IF('Data · Indices'!E244="Low",1,IF('Data · Indices'!E244="Medium",2,IF('Data · Indices'!E244="High",3,NA()))))</f>
        <v/>
      </c>
      <c r="P244" s="11" t="str">
        <f>IF('Data · Indices'!F244="","",IF('Data · Indices'!F244="Low",1,IF('Data · Indices'!F244="Medium",2,IF('Data · Indices'!F244="High",3,NA()))))</f>
        <v/>
      </c>
      <c r="Q244" s="11" t="str">
        <f>IF('Data · Indices'!G244="","",IF('Data · Indices'!G244="Low",1,IF('Data · Indices'!G244="Medium",2,IF('Data · Indices'!G244="High",3,NA()))))</f>
        <v/>
      </c>
      <c r="R244" s="11">
        <f t="shared" si="23"/>
        <v>100</v>
      </c>
      <c r="S244" s="15" t="s">
        <v>1035</v>
      </c>
      <c r="T244" s="30"/>
      <c r="U244" s="36"/>
    </row>
    <row r="245" spans="1:21" x14ac:dyDescent="0.2">
      <c r="A245" s="19" t="s">
        <v>1036</v>
      </c>
      <c r="B245" s="19" t="s">
        <v>1037</v>
      </c>
      <c r="C245" s="37" t="s">
        <v>1038</v>
      </c>
      <c r="D245" s="20" t="str">
        <f t="shared" si="18"/>
        <v>Low Risk</v>
      </c>
      <c r="E245" s="38" t="str">
        <f>IF(SUM('Data · Lists'!C245:F245)&gt;0,"Blacklist: "&amp;TRIM(IF('Data · Lists'!C245=1,"FATF blacklist; ","")&amp;IF('Data · Lists'!D245=1,"UN sanctions; ","")&amp;IF('Data · Lists'!E245=1,"home-jurisdiction sanctions; ","")&amp;IF('Data · Lists'!F245=1,"internal blacklist","")),IF(SUM('Data · Lists'!G245:L245)&gt;0,"Auto-High: "&amp;TRIM(IF('Data · Lists'!G245=1,"FATF greylist; ","")&amp;IF('Data · Lists'!H245=1,"EU high-risk; ","")&amp;IF('Data · Lists'!I245=1,"EU sanctions; ","")&amp;IF('Data · Lists'!J245=1,"UK sanctions; ","")&amp;IF('Data · Lists'!K245=1,"OFAC; ","")&amp;IF('Data · Lists'!L245=1,"Canada sanctions","")),IF(J245=0,"No index data: Manual Review",IF(K245&lt;cov_min,"Coverage below minimum: Manual Review","Index-based"&amp;IF(J245=1," (single indicator, raised one level)","")&amp;IF('Data · Lists'!M245=1," + offshore floor","")))))</f>
        <v>Index-based</v>
      </c>
      <c r="F245" s="38" t="str">
        <f t="shared" si="19"/>
        <v>Simplified measures where permitted, subject to Compliance confirmation.</v>
      </c>
      <c r="G245" s="21"/>
      <c r="H245" s="39"/>
      <c r="I245" s="21" t="str">
        <f>IF(SUM('Data · Lists'!C245:F245)&gt;0,"Blacklist",IF(SUM('Data · Lists'!G245:L245)&gt;0,"High Risk",IF(J245=0,"Manual Review",IF(K245&lt;cov_min,"Manual Review",INDEX(Cfg_Ratings,MIN(3,MAX(IF('Data · Lists'!M245=1,off_floor,1),IF(J245=1,IF(L245&lt;band_L,1,IF(L245&lt;band_M,2,3))+1,IF(L245&lt;band_L,1,IF(L245&lt;band_M,2,3))))))))))</f>
        <v>Low Risk</v>
      </c>
      <c r="J245" s="21">
        <f t="shared" si="20"/>
        <v>5</v>
      </c>
      <c r="K245" s="22">
        <f t="shared" si="21"/>
        <v>1.0</v>
      </c>
      <c r="L245" s="23">
        <f t="shared" si="22"/>
        <v>1.65</v>
      </c>
      <c r="M245" s="21" t="str">
        <f>IF('Data · Indices'!C245="","",IF('Data · Indices'!C245="Low",1,IF('Data · Indices'!C245="Medium",2,IF('Data · Indices'!C245="High",3,NA()))))</f>
        <v/>
      </c>
      <c r="N245" s="21" t="str">
        <f>IF('Data · Indices'!D245="","",IF('Data · Indices'!D245="Low",1,IF('Data · Indices'!D245="Medium",2,IF('Data · Indices'!D245="High",3,NA()))))</f>
        <v/>
      </c>
      <c r="O245" s="21" t="str">
        <f>IF('Data · Indices'!E245="","",IF('Data · Indices'!E245="Low",1,IF('Data · Indices'!E245="Medium",2,IF('Data · Indices'!E245="High",3,NA()))))</f>
        <v/>
      </c>
      <c r="P245" s="21" t="str">
        <f>IF('Data · Indices'!F245="","",IF('Data · Indices'!F245="Low",1,IF('Data · Indices'!F245="Medium",2,IF('Data · Indices'!F245="High",3,NA()))))</f>
        <v/>
      </c>
      <c r="Q245" s="21" t="str">
        <f>IF('Data · Indices'!G245="","",IF('Data · Indices'!G245="Low",1,IF('Data · Indices'!G245="Medium",2,IF('Data · Indices'!G245="High",3,NA()))))</f>
        <v/>
      </c>
      <c r="R245" s="21">
        <f t="shared" si="23"/>
        <v>100</v>
      </c>
      <c r="S245" s="19" t="s">
        <v>1039</v>
      </c>
      <c r="T245" s="38"/>
      <c r="U245" s="39"/>
    </row>
    <row r="246" spans="1:21" x14ac:dyDescent="0.2">
      <c r="A246" s="15" t="s">
        <v>1040</v>
      </c>
      <c r="B246" s="15" t="s">
        <v>1041</v>
      </c>
      <c r="C246" s="35" t="s">
        <v>1042</v>
      </c>
      <c r="D246" s="16" t="str">
        <f t="shared" si="18"/>
        <v>Medium Risk</v>
      </c>
      <c r="E246" s="30" t="str">
        <f>IF(SUM('Data · Lists'!C246:F246)&gt;0,"Blacklist: "&amp;TRIM(IF('Data · Lists'!C246=1,"FATF blacklist; ","")&amp;IF('Data · Lists'!D246=1,"UN sanctions; ","")&amp;IF('Data · Lists'!E246=1,"home-jurisdiction sanctions; ","")&amp;IF('Data · Lists'!F246=1,"internal blacklist","")),IF(SUM('Data · Lists'!G246:L246)&gt;0,"Auto-High: "&amp;TRIM(IF('Data · Lists'!G246=1,"FATF greylist; ","")&amp;IF('Data · Lists'!H246=1,"EU high-risk; ","")&amp;IF('Data · Lists'!I246=1,"EU sanctions; ","")&amp;IF('Data · Lists'!J246=1,"UK sanctions; ","")&amp;IF('Data · Lists'!K246=1,"OFAC; ","")&amp;IF('Data · Lists'!L246=1,"Canada sanctions","")),IF(J246=0,"No index data: Manual Review",IF(K246&lt;cov_min,"Coverage below minimum: Manual Review","Index-based"&amp;IF(J246=1," (single indicator, raised one level)","")&amp;IF('Data · Lists'!M246=1," + offshore floor","")))))</f>
        <v>Index-based</v>
      </c>
      <c r="F246" s="30" t="str">
        <f t="shared" si="19"/>
        <v>Standard CDD with awareness of contextual factors.</v>
      </c>
      <c r="G246" s="11"/>
      <c r="H246" s="36"/>
      <c r="I246" s="11" t="str">
        <f>IF(SUM('Data · Lists'!C246:F246)&gt;0,"Blacklist",IF(SUM('Data · Lists'!G246:L246)&gt;0,"High Risk",IF(J246=0,"Manual Review",IF(K246&lt;cov_min,"Manual Review",INDEX(Cfg_Ratings,MIN(3,MAX(IF('Data · Lists'!M246=1,off_floor,1),IF(J246=1,IF(L246&lt;band_L,1,IF(L246&lt;band_M,2,3))+1,IF(L246&lt;band_L,1,IF(L246&lt;band_M,2,3))))))))))</f>
        <v>Medium Risk</v>
      </c>
      <c r="J246" s="11">
        <f t="shared" si="20"/>
        <v>5</v>
      </c>
      <c r="K246" s="17">
        <f t="shared" si="21"/>
        <v>1.0</v>
      </c>
      <c r="L246" s="18">
        <f t="shared" si="22"/>
        <v>2.2</v>
      </c>
      <c r="M246" s="11" t="str">
        <f>IF('Data · Indices'!C246="","",IF('Data · Indices'!C246="Low",1,IF('Data · Indices'!C246="Medium",2,IF('Data · Indices'!C246="High",3,NA()))))</f>
        <v/>
      </c>
      <c r="N246" s="11" t="str">
        <f>IF('Data · Indices'!D246="","",IF('Data · Indices'!D246="Low",1,IF('Data · Indices'!D246="Medium",2,IF('Data · Indices'!D246="High",3,NA()))))</f>
        <v/>
      </c>
      <c r="O246" s="11" t="str">
        <f>IF('Data · Indices'!E246="","",IF('Data · Indices'!E246="Low",1,IF('Data · Indices'!E246="Medium",2,IF('Data · Indices'!E246="High",3,NA()))))</f>
        <v/>
      </c>
      <c r="P246" s="11" t="str">
        <f>IF('Data · Indices'!F246="","",IF('Data · Indices'!F246="Low",1,IF('Data · Indices'!F246="Medium",2,IF('Data · Indices'!F246="High",3,NA()))))</f>
        <v/>
      </c>
      <c r="Q246" s="11" t="str">
        <f>IF('Data · Indices'!G246="","",IF('Data · Indices'!G246="Low",1,IF('Data · Indices'!G246="Medium",2,IF('Data · Indices'!G246="High",3,NA()))))</f>
        <v/>
      </c>
      <c r="R246" s="11">
        <f t="shared" si="23"/>
        <v>100</v>
      </c>
      <c r="S246" s="15" t="s">
        <v>1043</v>
      </c>
      <c r="T246" s="30"/>
      <c r="U246" s="36"/>
    </row>
    <row r="247" spans="1:21" x14ac:dyDescent="0.2">
      <c r="A247" s="19" t="s">
        <v>1044</v>
      </c>
      <c r="B247" s="19" t="s">
        <v>1045</v>
      </c>
      <c r="C247" s="37" t="s">
        <v>1046</v>
      </c>
      <c r="D247" s="20" t="str">
        <f t="shared" si="18"/>
        <v>High Risk</v>
      </c>
      <c r="E247" s="38" t="str">
        <f>IF(SUM('Data · Lists'!C247:F247)&gt;0,"Blacklist: "&amp;TRIM(IF('Data · Lists'!C247=1,"FATF blacklist; ","")&amp;IF('Data · Lists'!D247=1,"UN sanctions; ","")&amp;IF('Data · Lists'!E247=1,"home-jurisdiction sanctions; ","")&amp;IF('Data · Lists'!F247=1,"internal blacklist","")),IF(SUM('Data · Lists'!G247:L247)&gt;0,"Auto-High: "&amp;TRIM(IF('Data · Lists'!G247=1,"FATF greylist; ","")&amp;IF('Data · Lists'!H247=1,"EU high-risk; ","")&amp;IF('Data · Lists'!I247=1,"EU sanctions; ","")&amp;IF('Data · Lists'!J247=1,"UK sanctions; ","")&amp;IF('Data · Lists'!K247=1,"OFAC; ","")&amp;IF('Data · Lists'!L247=1,"Canada sanctions","")),IF(J247=0,"No index data: Manual Review",IF(K247&lt;cov_min,"Coverage below minimum: Manual Review","Index-based"&amp;IF(J247=1," (single indicator, raised one level)","")&amp;IF('Data · Lists'!M247=1," + offshore floor","")))))</f>
        <v>No index data: Manual Review</v>
      </c>
      <c r="F247" s="38" t="str">
        <f t="shared" si="19"/>
        <v>EDD, enhanced ongoing monitoring, management approval to onboard or continue.</v>
      </c>
      <c r="G247" s="21" t="inlineStr">
        <is>
          <t xml:space="preserve">High Risk</t>
        </is>
      </c>
      <c r="H247" s="39" t="inlineStr">
        <is>
          <t xml:space="preserve">Northhold default rule R1: no permanent civilian population.</t>
        </is>
      </c>
      <c r="I247" s="21" t="str">
        <f>IF(SUM('Data · Lists'!C247:F247)&gt;0,"Blacklist",IF(SUM('Data · Lists'!G247:L247)&gt;0,"High Risk",IF(J247=0,"Manual Review",IF(K247&lt;cov_min,"Manual Review",INDEX(Cfg_Ratings,MIN(3,MAX(IF('Data · Lists'!M247=1,off_floor,1),IF(J247=1,IF(L247&lt;band_L,1,IF(L247&lt;band_M,2,3))+1,IF(L247&lt;band_L,1,IF(L247&lt;band_M,2,3))))))))))</f>
        <v>Manual Review</v>
      </c>
      <c r="J247" s="21">
        <f t="shared" si="20"/>
        <v>0</v>
      </c>
      <c r="K247" s="22">
        <f t="shared" si="21"/>
        <v>0.0</v>
      </c>
      <c r="L247" s="23" t="str">
        <f t="shared" si="22"/>
        <v/>
      </c>
      <c r="M247" s="21" t="str">
        <f>IF('Data · Indices'!C247="","",IF('Data · Indices'!C247="Low",1,IF('Data · Indices'!C247="Medium",2,IF('Data · Indices'!C247="High",3,NA()))))</f>
        <v/>
      </c>
      <c r="N247" s="21" t="str">
        <f>IF('Data · Indices'!D247="","",IF('Data · Indices'!D247="Low",1,IF('Data · Indices'!D247="Medium",2,IF('Data · Indices'!D247="High",3,NA()))))</f>
        <v/>
      </c>
      <c r="O247" s="21" t="str">
        <f>IF('Data · Indices'!E247="","",IF('Data · Indices'!E247="Low",1,IF('Data · Indices'!E247="Medium",2,IF('Data · Indices'!E247="High",3,NA()))))</f>
        <v/>
      </c>
      <c r="P247" s="21" t="str">
        <f>IF('Data · Indices'!F247="","",IF('Data · Indices'!F247="Low",1,IF('Data · Indices'!F247="Medium",2,IF('Data · Indices'!F247="High",3,NA()))))</f>
        <v/>
      </c>
      <c r="Q247" s="21" t="str">
        <f>IF('Data · Indices'!G247="","",IF('Data · Indices'!G247="Low",1,IF('Data · Indices'!G247="Medium",2,IF('Data · Indices'!G247="High",3,NA()))))</f>
        <v/>
      </c>
      <c r="R247" s="21">
        <f t="shared" si="23"/>
        <v>0</v>
      </c>
      <c r="S247" s="19" t="s">
        <v>1047</v>
      </c>
      <c r="T247" s="38"/>
      <c r="U247" s="39"/>
    </row>
    <row r="248" spans="1:21" x14ac:dyDescent="0.2">
      <c r="A248" s="15" t="s">
        <v>1048</v>
      </c>
      <c r="B248" s="15" t="s">
        <v>1049</v>
      </c>
      <c r="C248" s="35" t="s">
        <v>1050</v>
      </c>
      <c r="D248" s="16" t="str">
        <f t="shared" si="18"/>
        <v>Low Risk</v>
      </c>
      <c r="E248" s="30" t="str">
        <f>IF(SUM('Data · Lists'!C248:F248)&gt;0,"Blacklist: "&amp;TRIM(IF('Data · Lists'!C248=1,"FATF blacklist; ","")&amp;IF('Data · Lists'!D248=1,"UN sanctions; ","")&amp;IF('Data · Lists'!E248=1,"home-jurisdiction sanctions; ","")&amp;IF('Data · Lists'!F248=1,"internal blacklist","")),IF(SUM('Data · Lists'!G248:L248)&gt;0,"Auto-High: "&amp;TRIM(IF('Data · Lists'!G248=1,"FATF greylist; ","")&amp;IF('Data · Lists'!H248=1,"EU high-risk; ","")&amp;IF('Data · Lists'!I248=1,"EU sanctions; ","")&amp;IF('Data · Lists'!J248=1,"UK sanctions; ","")&amp;IF('Data · Lists'!K248=1,"OFAC; ","")&amp;IF('Data · Lists'!L248=1,"Canada sanctions","")),IF(J248=0,"No index data: Manual Review",IF(K248&lt;cov_min,"Coverage below minimum: Manual Review","Index-based"&amp;IF(J248=1," (single indicator, raised one level)","")&amp;IF('Data · Lists'!M248=1," + offshore floor","")))))</f>
        <v>Index-based</v>
      </c>
      <c r="F248" s="30" t="str">
        <f t="shared" si="19"/>
        <v>Simplified measures where permitted, subject to Compliance confirmation.</v>
      </c>
      <c r="G248" s="11"/>
      <c r="H248" s="36"/>
      <c r="I248" s="11" t="str">
        <f>IF(SUM('Data · Lists'!C248:F248)&gt;0,"Blacklist",IF(SUM('Data · Lists'!G248:L248)&gt;0,"High Risk",IF(J248=0,"Manual Review",IF(K248&lt;cov_min,"Manual Review",INDEX(Cfg_Ratings,MIN(3,MAX(IF('Data · Lists'!M248=1,off_floor,1),IF(J248=1,IF(L248&lt;band_L,1,IF(L248&lt;band_M,2,3))+1,IF(L248&lt;band_L,1,IF(L248&lt;band_M,2,3))))))))))</f>
        <v>Low Risk</v>
      </c>
      <c r="J248" s="11">
        <f t="shared" si="20"/>
        <v>5</v>
      </c>
      <c r="K248" s="17">
        <f t="shared" si="21"/>
        <v>1.0</v>
      </c>
      <c r="L248" s="18">
        <f t="shared" si="22"/>
        <v>1.6</v>
      </c>
      <c r="M248" s="11" t="str">
        <f>IF('Data · Indices'!C248="","",IF('Data · Indices'!C248="Low",1,IF('Data · Indices'!C248="Medium",2,IF('Data · Indices'!C248="High",3,NA()))))</f>
        <v/>
      </c>
      <c r="N248" s="11" t="str">
        <f>IF('Data · Indices'!D248="","",IF('Data · Indices'!D248="Low",1,IF('Data · Indices'!D248="Medium",2,IF('Data · Indices'!D248="High",3,NA()))))</f>
        <v/>
      </c>
      <c r="O248" s="11" t="str">
        <f>IF('Data · Indices'!E248="","",IF('Data · Indices'!E248="Low",1,IF('Data · Indices'!E248="Medium",2,IF('Data · Indices'!E248="High",3,NA()))))</f>
        <v/>
      </c>
      <c r="P248" s="11" t="str">
        <f>IF('Data · Indices'!F248="","",IF('Data · Indices'!F248="Low",1,IF('Data · Indices'!F248="Medium",2,IF('Data · Indices'!F248="High",3,NA()))))</f>
        <v/>
      </c>
      <c r="Q248" s="11" t="str">
        <f>IF('Data · Indices'!G248="","",IF('Data · Indices'!G248="Low",1,IF('Data · Indices'!G248="Medium",2,IF('Data · Indices'!G248="High",3,NA()))))</f>
        <v/>
      </c>
      <c r="R248" s="11">
        <f t="shared" si="23"/>
        <v>100</v>
      </c>
      <c r="S248" s="15" t="s">
        <v>1051</v>
      </c>
      <c r="T248" s="30"/>
      <c r="U248" s="36"/>
    </row>
    <row r="249" spans="1:21" x14ac:dyDescent="0.2">
      <c r="A249" s="19" t="s">
        <v>1052</v>
      </c>
      <c r="B249" s="19" t="s">
        <v>1053</v>
      </c>
      <c r="C249" s="37" t="s">
        <v>1054</v>
      </c>
      <c r="D249" s="20" t="str">
        <f t="shared" si="18"/>
        <v>Medium Risk</v>
      </c>
      <c r="E249" s="38" t="str">
        <f>IF(SUM('Data · Lists'!C249:F249)&gt;0,"Blacklist: "&amp;TRIM(IF('Data · Lists'!C249=1,"FATF blacklist; ","")&amp;IF('Data · Lists'!D249=1,"UN sanctions; ","")&amp;IF('Data · Lists'!E249=1,"home-jurisdiction sanctions; ","")&amp;IF('Data · Lists'!F249=1,"internal blacklist","")),IF(SUM('Data · Lists'!G249:L249)&gt;0,"Auto-High: "&amp;TRIM(IF('Data · Lists'!G249=1,"FATF greylist; ","")&amp;IF('Data · Lists'!H249=1,"EU high-risk; ","")&amp;IF('Data · Lists'!I249=1,"EU sanctions; ","")&amp;IF('Data · Lists'!J249=1,"UK sanctions; ","")&amp;IF('Data · Lists'!K249=1,"OFAC; ","")&amp;IF('Data · Lists'!L249=1,"Canada sanctions","")),IF(J249=0,"No index data: Manual Review",IF(K249&lt;cov_min,"Coverage below minimum: Manual Review","Index-based"&amp;IF(J249=1," (single indicator, raised one level)","")&amp;IF('Data · Lists'!M249=1," + offshore floor","")))))</f>
        <v>Index-based</v>
      </c>
      <c r="F249" s="38" t="str">
        <f t="shared" si="19"/>
        <v>Standard CDD with awareness of contextual factors.</v>
      </c>
      <c r="G249" s="21"/>
      <c r="H249" s="39"/>
      <c r="I249" s="21" t="str">
        <f>IF(SUM('Data · Lists'!C249:F249)&gt;0,"Blacklist",IF(SUM('Data · Lists'!G249:L249)&gt;0,"High Risk",IF(J249=0,"Manual Review",IF(K249&lt;cov_min,"Manual Review",INDEX(Cfg_Ratings,MIN(3,MAX(IF('Data · Lists'!M249=1,off_floor,1),IF(J249=1,IF(L249&lt;band_L,1,IF(L249&lt;band_M,2,3))+1,IF(L249&lt;band_L,1,IF(L249&lt;band_M,2,3))))))))))</f>
        <v>Medium Risk</v>
      </c>
      <c r="J249" s="21">
        <f t="shared" si="20"/>
        <v>4</v>
      </c>
      <c r="K249" s="22">
        <f t="shared" si="21"/>
        <v>0.8</v>
      </c>
      <c r="L249" s="23">
        <f t="shared" si="22"/>
        <v>2.0</v>
      </c>
      <c r="M249" s="21" t="str">
        <f>IF('Data · Indices'!C249="","",IF('Data · Indices'!C249="Low",1,IF('Data · Indices'!C249="Medium",2,IF('Data · Indices'!C249="High",3,NA()))))</f>
        <v/>
      </c>
      <c r="N249" s="21" t="str">
        <f>IF('Data · Indices'!D249="","",IF('Data · Indices'!D249="Low",1,IF('Data · Indices'!D249="Medium",2,IF('Data · Indices'!D249="High",3,NA()))))</f>
        <v/>
      </c>
      <c r="O249" s="21" t="str">
        <f>IF('Data · Indices'!E249="","",IF('Data · Indices'!E249="Low",1,IF('Data · Indices'!E249="Medium",2,IF('Data · Indices'!E249="High",3,NA()))))</f>
        <v/>
      </c>
      <c r="P249" s="21" t="str">
        <f>IF('Data · Indices'!F249="","",IF('Data · Indices'!F249="Low",1,IF('Data · Indices'!F249="Medium",2,IF('Data · Indices'!F249="High",3,NA()))))</f>
        <v/>
      </c>
      <c r="Q249" s="21" t="str">
        <f>IF('Data · Indices'!G249="","",IF('Data · Indices'!G249="Low",1,IF('Data · Indices'!G249="Medium",2,IF('Data · Indices'!G249="High",3,NA()))))</f>
        <v/>
      </c>
      <c r="R249" s="21">
        <f t="shared" si="23"/>
        <v>80</v>
      </c>
      <c r="S249" s="19" t="s">
        <v>1055</v>
      </c>
      <c r="T249" s="38"/>
      <c r="U249" s="39"/>
    </row>
    <row r="250" spans="1:21" x14ac:dyDescent="0.2">
      <c r="A250" s="15" t="s">
        <v>1056</v>
      </c>
      <c r="B250" s="15" t="s">
        <v>1057</v>
      </c>
      <c r="C250" s="35" t="s">
        <v>1058</v>
      </c>
      <c r="D250" s="16" t="str">
        <f t="shared" si="18"/>
        <v>High Risk</v>
      </c>
      <c r="E250" s="30" t="str">
        <f>IF(SUM('Data · Lists'!C250:F250)&gt;0,"Blacklist: "&amp;TRIM(IF('Data · Lists'!C250=1,"FATF blacklist; ","")&amp;IF('Data · Lists'!D250=1,"UN sanctions; ","")&amp;IF('Data · Lists'!E250=1,"home-jurisdiction sanctions; ","")&amp;IF('Data · Lists'!F250=1,"internal blacklist","")),IF(SUM('Data · Lists'!G250:L250)&gt;0,"Auto-High: "&amp;TRIM(IF('Data · Lists'!G250=1,"FATF greylist; ","")&amp;IF('Data · Lists'!H250=1,"EU high-risk; ","")&amp;IF('Data · Lists'!I250=1,"EU sanctions; ","")&amp;IF('Data · Lists'!J250=1,"UK sanctions; ","")&amp;IF('Data · Lists'!K250=1,"OFAC; ","")&amp;IF('Data · Lists'!L250=1,"Canada sanctions","")),IF(J250=0,"No index data: Manual Review",IF(K250&lt;cov_min,"Coverage below minimum: Manual Review","Index-based"&amp;IF(J250=1," (single indicator, raised one level)","")&amp;IF('Data · Lists'!M250=1," + offshore floor","")))))</f>
        <v>Auto-High: EU high-risk;</v>
      </c>
      <c r="F250" s="30" t="str">
        <f t="shared" si="19"/>
        <v>EDD, enhanced ongoing monitoring, management approval to onboard or continue.</v>
      </c>
      <c r="G250" s="11"/>
      <c r="H250" s="36"/>
      <c r="I250" s="11" t="str">
        <f>IF(SUM('Data · Lists'!C250:F250)&gt;0,"Blacklist",IF(SUM('Data · Lists'!G250:L250)&gt;0,"High Risk",IF(J250=0,"Manual Review",IF(K250&lt;cov_min,"Manual Review",INDEX(Cfg_Ratings,MIN(3,MAX(IF('Data · Lists'!M250=1,off_floor,1),IF(J250=1,IF(L250&lt;band_L,1,IF(L250&lt;band_M,2,3))+1,IF(L250&lt;band_L,1,IF(L250&lt;band_M,2,3))))))))))</f>
        <v>High Risk</v>
      </c>
      <c r="J250" s="11">
        <f t="shared" si="20"/>
        <v>4</v>
      </c>
      <c r="K250" s="17">
        <f t="shared" si="21"/>
        <v>0.85</v>
      </c>
      <c r="L250" s="18">
        <f t="shared" si="22"/>
        <v>2.1176470588235294</v>
      </c>
      <c r="M250" s="11" t="str">
        <f>IF('Data · Indices'!C250="","",IF('Data · Indices'!C250="Low",1,IF('Data · Indices'!C250="Medium",2,IF('Data · Indices'!C250="High",3,NA()))))</f>
        <v/>
      </c>
      <c r="N250" s="11" t="str">
        <f>IF('Data · Indices'!D250="","",IF('Data · Indices'!D250="Low",1,IF('Data · Indices'!D250="Medium",2,IF('Data · Indices'!D250="High",3,NA()))))</f>
        <v/>
      </c>
      <c r="O250" s="11" t="str">
        <f>IF('Data · Indices'!E250="","",IF('Data · Indices'!E250="Low",1,IF('Data · Indices'!E250="Medium",2,IF('Data · Indices'!E250="High",3,NA()))))</f>
        <v/>
      </c>
      <c r="P250" s="11" t="str">
        <f>IF('Data · Indices'!F250="","",IF('Data · Indices'!F250="Low",1,IF('Data · Indices'!F250="Medium",2,IF('Data · Indices'!F250="High",3,NA()))))</f>
        <v/>
      </c>
      <c r="Q250" s="11" t="str">
        <f>IF('Data · Indices'!G250="","",IF('Data · Indices'!G250="Low",1,IF('Data · Indices'!G250="Medium",2,IF('Data · Indices'!G250="High",3,NA()))))</f>
        <v/>
      </c>
      <c r="R250" s="11">
        <f t="shared" si="23"/>
        <v>85</v>
      </c>
      <c r="S250" s="15" t="s">
        <v>1059</v>
      </c>
      <c r="T250" s="30"/>
      <c r="U250" s="36"/>
    </row>
    <row r="251" spans="1:21" x14ac:dyDescent="0.2">
      <c r="A251" s="19" t="s">
        <v>1060</v>
      </c>
      <c r="B251" s="19" t="s">
        <v>1061</v>
      </c>
      <c r="C251" s="37" t="s">
        <v>1062</v>
      </c>
      <c r="D251" s="20" t="str">
        <f t="shared" si="18"/>
        <v>High Risk</v>
      </c>
      <c r="E251" s="38" t="str">
        <f>IF(SUM('Data · Lists'!C251:F251)&gt;0,"Blacklist: "&amp;TRIM(IF('Data · Lists'!C251=1,"FATF blacklist; ","")&amp;IF('Data · Lists'!D251=1,"UN sanctions; ","")&amp;IF('Data · Lists'!E251=1,"home-jurisdiction sanctions; ","")&amp;IF('Data · Lists'!F251=1,"internal blacklist","")),IF(SUM('Data · Lists'!G251:L251)&gt;0,"Auto-High: "&amp;TRIM(IF('Data · Lists'!G251=1,"FATF greylist; ","")&amp;IF('Data · Lists'!H251=1,"EU high-risk; ","")&amp;IF('Data · Lists'!I251=1,"EU sanctions; ","")&amp;IF('Data · Lists'!J251=1,"UK sanctions; ","")&amp;IF('Data · Lists'!K251=1,"OFAC; ","")&amp;IF('Data · Lists'!L251=1,"Canada sanctions","")),IF(J251=0,"No index data: Manual Review",IF(K251&lt;cov_min,"Coverage below minimum: Manual Review","Index-based"&amp;IF(J251=1," (single indicator, raised one level)","")&amp;IF('Data · Lists'!M251=1," + offshore floor","")))))</f>
        <v>Auto-High: FATF greylist; EU high-risk; OFAC;</v>
      </c>
      <c r="F251" s="38" t="str">
        <f t="shared" si="19"/>
        <v>EDD, enhanced ongoing monitoring, management approval to onboard or continue.</v>
      </c>
      <c r="G251" s="21"/>
      <c r="H251" s="39"/>
      <c r="I251" s="21" t="str">
        <f>IF(SUM('Data · Lists'!C251:F251)&gt;0,"Blacklist",IF(SUM('Data · Lists'!G251:L251)&gt;0,"High Risk",IF(J251=0,"Manual Review",IF(K251&lt;cov_min,"Manual Review",INDEX(Cfg_Ratings,MIN(3,MAX(IF('Data · Lists'!M251=1,off_floor,1),IF(J251=1,IF(L251&lt;band_L,1,IF(L251&lt;band_M,2,3))+1,IF(L251&lt;band_L,1,IF(L251&lt;band_M,2,3))))))))))</f>
        <v>High Risk</v>
      </c>
      <c r="J251" s="21">
        <f t="shared" si="20"/>
        <v>5</v>
      </c>
      <c r="K251" s="22">
        <f t="shared" si="21"/>
        <v>1.0</v>
      </c>
      <c r="L251" s="23">
        <f t="shared" si="22"/>
        <v>2.7</v>
      </c>
      <c r="M251" s="21" t="str">
        <f>IF('Data · Indices'!C251="","",IF('Data · Indices'!C251="Low",1,IF('Data · Indices'!C251="Medium",2,IF('Data · Indices'!C251="High",3,NA()))))</f>
        <v/>
      </c>
      <c r="N251" s="21" t="str">
        <f>IF('Data · Indices'!D251="","",IF('Data · Indices'!D251="Low",1,IF('Data · Indices'!D251="Medium",2,IF('Data · Indices'!D251="High",3,NA()))))</f>
        <v/>
      </c>
      <c r="O251" s="21" t="str">
        <f>IF('Data · Indices'!E251="","",IF('Data · Indices'!E251="Low",1,IF('Data · Indices'!E251="Medium",2,IF('Data · Indices'!E251="High",3,NA()))))</f>
        <v/>
      </c>
      <c r="P251" s="21" t="str">
        <f>IF('Data · Indices'!F251="","",IF('Data · Indices'!F251="Low",1,IF('Data · Indices'!F251="Medium",2,IF('Data · Indices'!F251="High",3,NA()))))</f>
        <v/>
      </c>
      <c r="Q251" s="21" t="str">
        <f>IF('Data · Indices'!G251="","",IF('Data · Indices'!G251="Low",1,IF('Data · Indices'!G251="Medium",2,IF('Data · Indices'!G251="High",3,NA()))))</f>
        <v/>
      </c>
      <c r="R251" s="21">
        <f t="shared" si="23"/>
        <v>100</v>
      </c>
      <c r="S251" s="19" t="s">
        <v>1063</v>
      </c>
      <c r="T251" s="38"/>
      <c r="U251" s="39"/>
    </row>
    <row r="252" spans="1:21" x14ac:dyDescent="0.2">
      <c r="A252" s="15" t="s">
        <v>1064</v>
      </c>
      <c r="B252" s="15" t="s">
        <v>1065</v>
      </c>
      <c r="C252" s="35" t="s">
        <v>1066</v>
      </c>
      <c r="D252" s="16" t="str">
        <f t="shared" si="18"/>
        <v>High Risk</v>
      </c>
      <c r="E252" s="30" t="str">
        <f>IF(SUM('Data · Lists'!C252:F252)&gt;0,"Blacklist: "&amp;TRIM(IF('Data · Lists'!C252=1,"FATF blacklist; ","")&amp;IF('Data · Lists'!D252=1,"UN sanctions; ","")&amp;IF('Data · Lists'!E252=1,"home-jurisdiction sanctions; ","")&amp;IF('Data · Lists'!F252=1,"internal blacklist","")),IF(SUM('Data · Lists'!G252:L252)&gt;0,"Auto-High: "&amp;TRIM(IF('Data · Lists'!G252=1,"FATF greylist; ","")&amp;IF('Data · Lists'!H252=1,"EU high-risk; ","")&amp;IF('Data · Lists'!I252=1,"EU sanctions; ","")&amp;IF('Data · Lists'!J252=1,"UK sanctions; ","")&amp;IF('Data · Lists'!K252=1,"OFAC; ","")&amp;IF('Data · Lists'!L252=1,"Canada sanctions","")),IF(J252=0,"No index data: Manual Review",IF(K252&lt;cov_min,"Coverage below minimum: Manual Review","Index-based"&amp;IF(J252=1," (single indicator, raised one level)","")&amp;IF('Data · Lists'!M252=1," + offshore floor","")))))</f>
        <v>Auto-High: FATF greylist; EU high-risk;</v>
      </c>
      <c r="F252" s="30" t="str">
        <f t="shared" si="19"/>
        <v>EDD, enhanced ongoing monitoring, management approval to onboard or continue.</v>
      </c>
      <c r="G252" s="11"/>
      <c r="H252" s="36"/>
      <c r="I252" s="11" t="str">
        <f>IF(SUM('Data · Lists'!C252:F252)&gt;0,"Blacklist",IF(SUM('Data · Lists'!G252:L252)&gt;0,"High Risk",IF(J252=0,"Manual Review",IF(K252&lt;cov_min,"Manual Review",INDEX(Cfg_Ratings,MIN(3,MAX(IF('Data · Lists'!M252=1,off_floor,1),IF(J252=1,IF(L252&lt;band_L,1,IF(L252&lt;band_M,2,3))+1,IF(L252&lt;band_L,1,IF(L252&lt;band_M,2,3))))))))))</f>
        <v>High Risk</v>
      </c>
      <c r="J252" s="11">
        <f t="shared" si="20"/>
        <v>5</v>
      </c>
      <c r="K252" s="17">
        <f t="shared" si="21"/>
        <v>1.0</v>
      </c>
      <c r="L252" s="18">
        <f t="shared" si="22"/>
        <v>2.45</v>
      </c>
      <c r="M252" s="11" t="str">
        <f>IF('Data · Indices'!C252="","",IF('Data · Indices'!C252="Low",1,IF('Data · Indices'!C252="Medium",2,IF('Data · Indices'!C252="High",3,NA()))))</f>
        <v/>
      </c>
      <c r="N252" s="11" t="str">
        <f>IF('Data · Indices'!D252="","",IF('Data · Indices'!D252="Low",1,IF('Data · Indices'!D252="Medium",2,IF('Data · Indices'!D252="High",3,NA()))))</f>
        <v/>
      </c>
      <c r="O252" s="11" t="str">
        <f>IF('Data · Indices'!E252="","",IF('Data · Indices'!E252="Low",1,IF('Data · Indices'!E252="Medium",2,IF('Data · Indices'!E252="High",3,NA()))))</f>
        <v/>
      </c>
      <c r="P252" s="11" t="str">
        <f>IF('Data · Indices'!F252="","",IF('Data · Indices'!F252="Low",1,IF('Data · Indices'!F252="Medium",2,IF('Data · Indices'!F252="High",3,NA()))))</f>
        <v/>
      </c>
      <c r="Q252" s="11" t="str">
        <f>IF('Data · Indices'!G252="","",IF('Data · Indices'!G252="Low",1,IF('Data · Indices'!G252="Medium",2,IF('Data · Indices'!G252="High",3,NA()))))</f>
        <v/>
      </c>
      <c r="R252" s="11">
        <f t="shared" si="23"/>
        <v>100</v>
      </c>
      <c r="S252" s="15" t="s">
        <v>1067</v>
      </c>
      <c r="T252" s="30"/>
      <c r="U252" s="36"/>
    </row>
    <row r="253" spans="1:21" x14ac:dyDescent="0.2">
      <c r="A253" s="19" t="s">
        <v>1068</v>
      </c>
      <c r="B253" s="19" t="s">
        <v>1069</v>
      </c>
      <c r="C253" s="37" t="s">
        <v>1070</v>
      </c>
      <c r="D253" s="20" t="str">
        <f t="shared" si="18"/>
        <v>High Risk</v>
      </c>
      <c r="E253" s="38" t="str">
        <f>IF(SUM('Data · Lists'!C253:F253)&gt;0,"Blacklist: "&amp;TRIM(IF('Data · Lists'!C253=1,"FATF blacklist; ","")&amp;IF('Data · Lists'!D253=1,"UN sanctions; ","")&amp;IF('Data · Lists'!E253=1,"home-jurisdiction sanctions; ","")&amp;IF('Data · Lists'!F253=1,"internal blacklist","")),IF(SUM('Data · Lists'!G253:L253)&gt;0,"Auto-High: "&amp;TRIM(IF('Data · Lists'!G253=1,"FATF greylist; ","")&amp;IF('Data · Lists'!H253=1,"EU high-risk; ","")&amp;IF('Data · Lists'!I253=1,"EU sanctions; ","")&amp;IF('Data · Lists'!J253=1,"UK sanctions; ","")&amp;IF('Data · Lists'!K253=1,"OFAC; ","")&amp;IF('Data · Lists'!L253=1,"Canada sanctions","")),IF(J253=0,"No index data: Manual Review",IF(K253&lt;cov_min,"Coverage below minimum: Manual Review","Index-based"&amp;IF(J253=1," (single indicator, raised one level)","")&amp;IF('Data · Lists'!M253=1," + offshore floor","")))))</f>
        <v>Auto-High: FATF greylist; EU high-risk;</v>
      </c>
      <c r="F253" s="38" t="str">
        <f t="shared" si="19"/>
        <v>EDD, enhanced ongoing monitoring, management approval to onboard or continue.</v>
      </c>
      <c r="G253" s="21"/>
      <c r="H253" s="39"/>
      <c r="I253" s="21" t="str">
        <f>IF(SUM('Data · Lists'!C253:F253)&gt;0,"Blacklist",IF(SUM('Data · Lists'!G253:L253)&gt;0,"High Risk",IF(J253=0,"Manual Review",IF(K253&lt;cov_min,"Manual Review",INDEX(Cfg_Ratings,MIN(3,MAX(IF('Data · Lists'!M253=1,off_floor,1),IF(J253=1,IF(L253&lt;band_L,1,IF(L253&lt;band_M,2,3))+1,IF(L253&lt;band_L,1,IF(L253&lt;band_M,2,3))))))))))</f>
        <v>High Risk</v>
      </c>
      <c r="J253" s="21">
        <f t="shared" si="20"/>
        <v>1</v>
      </c>
      <c r="K253" s="22">
        <f t="shared" si="21"/>
        <v>0.2</v>
      </c>
      <c r="L253" s="23">
        <f t="shared" si="22"/>
        <v>3.0</v>
      </c>
      <c r="M253" s="21" t="str">
        <f>IF('Data · Indices'!C253="","",IF('Data · Indices'!C253="Low",1,IF('Data · Indices'!C253="Medium",2,IF('Data · Indices'!C253="High",3,NA()))))</f>
        <v/>
      </c>
      <c r="N253" s="21" t="str">
        <f>IF('Data · Indices'!D253="","",IF('Data · Indices'!D253="Low",1,IF('Data · Indices'!D253="Medium",2,IF('Data · Indices'!D253="High",3,NA()))))</f>
        <v/>
      </c>
      <c r="O253" s="21" t="str">
        <f>IF('Data · Indices'!E253="","",IF('Data · Indices'!E253="Low",1,IF('Data · Indices'!E253="Medium",2,IF('Data · Indices'!E253="High",3,NA()))))</f>
        <v/>
      </c>
      <c r="P253" s="21" t="str">
        <f>IF('Data · Indices'!F253="","",IF('Data · Indices'!F253="Low",1,IF('Data · Indices'!F253="Medium",2,IF('Data · Indices'!F253="High",3,NA()))))</f>
        <v/>
      </c>
      <c r="Q253" s="21" t="str">
        <f>IF('Data · Indices'!G253="","",IF('Data · Indices'!G253="Low",1,IF('Data · Indices'!G253="Medium",2,IF('Data · Indices'!G253="High",3,NA()))))</f>
        <v/>
      </c>
      <c r="R253" s="21">
        <f t="shared" si="23"/>
        <v>20</v>
      </c>
      <c r="S253" s="19" t="s">
        <v>1071</v>
      </c>
      <c r="T253" s="38"/>
      <c r="U253" s="39"/>
    </row>
    <row r="254" spans="1:21" x14ac:dyDescent="0.2">
      <c r="A254" s="15" t="s">
        <v>1072</v>
      </c>
      <c r="B254" s="15" t="s">
        <v>1073</v>
      </c>
      <c r="C254" s="35" t="s">
        <v>1074</v>
      </c>
      <c r="D254" s="16" t="str">
        <f t="shared" si="18"/>
        <v>Medium Risk</v>
      </c>
      <c r="E254" s="30" t="str">
        <f>IF(SUM('Data · Lists'!C254:F254)&gt;0,"Blacklist: "&amp;TRIM(IF('Data · Lists'!C254=1,"FATF blacklist; ","")&amp;IF('Data · Lists'!D254=1,"UN sanctions; ","")&amp;IF('Data · Lists'!E254=1,"home-jurisdiction sanctions; ","")&amp;IF('Data · Lists'!F254=1,"internal blacklist","")),IF(SUM('Data · Lists'!G254:L254)&gt;0,"Auto-High: "&amp;TRIM(IF('Data · Lists'!G254=1,"FATF greylist; ","")&amp;IF('Data · Lists'!H254=1,"EU high-risk; ","")&amp;IF('Data · Lists'!I254=1,"EU sanctions; ","")&amp;IF('Data · Lists'!J254=1,"UK sanctions; ","")&amp;IF('Data · Lists'!K254=1,"OFAC; ","")&amp;IF('Data · Lists'!L254=1,"Canada sanctions","")),IF(J254=0,"No index data: Manual Review",IF(K254&lt;cov_min,"Coverage below minimum: Manual Review","Index-based"&amp;IF(J254=1," (single indicator, raised one level)","")&amp;IF('Data · Lists'!M254=1," + offshore floor","")))))</f>
        <v>Coverage below minimum: Manual Review</v>
      </c>
      <c r="F254" s="30" t="str">
        <f t="shared" si="19"/>
        <v>Standard CDD with awareness of contextual factors.</v>
      </c>
      <c r="G254" s="11" t="inlineStr">
        <is>
          <t xml:space="preserve">Medium Risk</t>
        </is>
      </c>
      <c r="H254" s="36" t="inlineStr">
        <is>
          <t xml:space="preserve">Northhold default rule R3: US territory, Bank Secrecy Act applies; Eurostat OFC; EU tax Annex I (context). Parent USA = Medium Risk.</t>
        </is>
      </c>
      <c r="I254" s="11" t="str">
        <f>IF(SUM('Data · Lists'!C254:F254)&gt;0,"Blacklist",IF(SUM('Data · Lists'!G254:L254)&gt;0,"High Risk",IF(J254=0,"Manual Review",IF(K254&lt;cov_min,"Manual Review",INDEX(Cfg_Ratings,MIN(3,MAX(IF('Data · Lists'!M254=1,off_floor,1),IF(J254=1,IF(L254&lt;band_L,1,IF(L254&lt;band_M,2,3))+1,IF(L254&lt;band_L,1,IF(L254&lt;band_M,2,3))))))))))</f>
        <v>Manual Review</v>
      </c>
      <c r="J254" s="11">
        <f t="shared" si="20"/>
        <v>2</v>
      </c>
      <c r="K254" s="17">
        <f t="shared" si="21"/>
        <v>0.3</v>
      </c>
      <c r="L254" s="18">
        <f t="shared" si="22"/>
        <v>1.6666666666666667</v>
      </c>
      <c r="M254" s="11" t="str">
        <f>IF('Data · Indices'!C254="","",IF('Data · Indices'!C254="Low",1,IF('Data · Indices'!C254="Medium",2,IF('Data · Indices'!C254="High",3,NA()))))</f>
        <v/>
      </c>
      <c r="N254" s="11" t="str">
        <f>IF('Data · Indices'!D254="","",IF('Data · Indices'!D254="Low",1,IF('Data · Indices'!D254="Medium",2,IF('Data · Indices'!D254="High",3,NA()))))</f>
        <v/>
      </c>
      <c r="O254" s="11" t="str">
        <f>IF('Data · Indices'!E254="","",IF('Data · Indices'!E254="Low",1,IF('Data · Indices'!E254="Medium",2,IF('Data · Indices'!E254="High",3,NA()))))</f>
        <v/>
      </c>
      <c r="P254" s="11" t="str">
        <f>IF('Data · Indices'!F254="","",IF('Data · Indices'!F254="Low",1,IF('Data · Indices'!F254="Medium",2,IF('Data · Indices'!F254="High",3,NA()))))</f>
        <v/>
      </c>
      <c r="Q254" s="11" t="str">
        <f>IF('Data · Indices'!G254="","",IF('Data · Indices'!G254="Low",1,IF('Data · Indices'!G254="Medium",2,IF('Data · Indices'!G254="High",3,NA()))))</f>
        <v/>
      </c>
      <c r="R254" s="11">
        <f t="shared" si="23"/>
        <v>30</v>
      </c>
      <c r="S254" s="15" t="s">
        <v>1075</v>
      </c>
      <c r="T254" s="30"/>
      <c r="U254" s="36"/>
    </row>
    <row r="255" spans="1:21" x14ac:dyDescent="0.2">
      <c r="A255" s="19" t="s">
        <v>1076</v>
      </c>
      <c r="B255" s="19" t="s">
        <v>1077</v>
      </c>
      <c r="C255" s="37" t="s">
        <v>1078</v>
      </c>
      <c r="D255" s="20" t="str">
        <f t="shared" si="18"/>
        <v>Medium Risk</v>
      </c>
      <c r="E255" s="38" t="str">
        <f>IF(SUM('Data · Lists'!C255:F255)&gt;0,"Blacklist: "&amp;TRIM(IF('Data · Lists'!C255=1,"FATF blacklist; ","")&amp;IF('Data · Lists'!D255=1,"UN sanctions; ","")&amp;IF('Data · Lists'!E255=1,"home-jurisdiction sanctions; ","")&amp;IF('Data · Lists'!F255=1,"internal blacklist","")),IF(SUM('Data · Lists'!G255:L255)&gt;0,"Auto-High: "&amp;TRIM(IF('Data · Lists'!G255=1,"FATF greylist; ","")&amp;IF('Data · Lists'!H255=1,"EU high-risk; ","")&amp;IF('Data · Lists'!I255=1,"EU sanctions; ","")&amp;IF('Data · Lists'!J255=1,"UK sanctions; ","")&amp;IF('Data · Lists'!K255=1,"OFAC; ","")&amp;IF('Data · Lists'!L255=1,"Canada sanctions","")),IF(J255=0,"No index data: Manual Review",IF(K255&lt;cov_min,"Coverage below minimum: Manual Review","Index-based"&amp;IF(J255=1," (single indicator, raised one level)","")&amp;IF('Data · Lists'!M255=1," + offshore floor","")))))</f>
        <v>No index data: Manual Review</v>
      </c>
      <c r="F255" s="38" t="str">
        <f t="shared" si="19"/>
        <v>Standard CDD with awareness of contextual factors.</v>
      </c>
      <c r="G255" s="21" t="inlineStr">
        <is>
          <t xml:space="preserve">Medium Risk</t>
        </is>
      </c>
      <c r="H255" s="39" t="inlineStr">
        <is>
          <t xml:space="preserve">Northhold default rule R3: French collectivity; CFP franc. Parent FRA = Low Risk.</t>
        </is>
      </c>
      <c r="I255" s="21" t="str">
        <f>IF(SUM('Data · Lists'!C255:F255)&gt;0,"Blacklist",IF(SUM('Data · Lists'!G255:L255)&gt;0,"High Risk",IF(J255=0,"Manual Review",IF(K255&lt;cov_min,"Manual Review",INDEX(Cfg_Ratings,MIN(3,MAX(IF('Data · Lists'!M255=1,off_floor,1),IF(J255=1,IF(L255&lt;band_L,1,IF(L255&lt;band_M,2,3))+1,IF(L255&lt;band_L,1,IF(L255&lt;band_M,2,3))))))))))</f>
        <v>Manual Review</v>
      </c>
      <c r="J255" s="21">
        <f t="shared" si="20"/>
        <v>0</v>
      </c>
      <c r="K255" s="22">
        <f t="shared" si="21"/>
        <v>0.0</v>
      </c>
      <c r="L255" s="23" t="str">
        <f t="shared" si="22"/>
        <v/>
      </c>
      <c r="M255" s="21" t="str">
        <f>IF('Data · Indices'!C255="","",IF('Data · Indices'!C255="Low",1,IF('Data · Indices'!C255="Medium",2,IF('Data · Indices'!C255="High",3,NA()))))</f>
        <v/>
      </c>
      <c r="N255" s="21" t="str">
        <f>IF('Data · Indices'!D255="","",IF('Data · Indices'!D255="Low",1,IF('Data · Indices'!D255="Medium",2,IF('Data · Indices'!D255="High",3,NA()))))</f>
        <v/>
      </c>
      <c r="O255" s="21" t="str">
        <f>IF('Data · Indices'!E255="","",IF('Data · Indices'!E255="Low",1,IF('Data · Indices'!E255="Medium",2,IF('Data · Indices'!E255="High",3,NA()))))</f>
        <v/>
      </c>
      <c r="P255" s="21" t="str">
        <f>IF('Data · Indices'!F255="","",IF('Data · Indices'!F255="Low",1,IF('Data · Indices'!F255="Medium",2,IF('Data · Indices'!F255="High",3,NA()))))</f>
        <v/>
      </c>
      <c r="Q255" s="21" t="str">
        <f>IF('Data · Indices'!G255="","",IF('Data · Indices'!G255="Low",1,IF('Data · Indices'!G255="Medium",2,IF('Data · Indices'!G255="High",3,NA()))))</f>
        <v/>
      </c>
      <c r="R255" s="21">
        <f t="shared" si="23"/>
        <v>0</v>
      </c>
      <c r="S255" s="19" t="s">
        <v>1079</v>
      </c>
      <c r="T255" s="38"/>
      <c r="U255" s="39"/>
    </row>
    <row r="256" spans="1:21" x14ac:dyDescent="0.2">
      <c r="A256" s="15" t="s">
        <v>1080</v>
      </c>
      <c r="B256" s="15" t="s">
        <v>1081</v>
      </c>
      <c r="C256" s="35" t="s">
        <v>1082</v>
      </c>
      <c r="D256" s="16" t="str">
        <f t="shared" si="18"/>
        <v>High Risk</v>
      </c>
      <c r="E256" s="30" t="str">
        <f>IF(SUM('Data · Lists'!C256:F256)&gt;0,"Blacklist: "&amp;TRIM(IF('Data · Lists'!C256=1,"FATF blacklist; ","")&amp;IF('Data · Lists'!D256=1,"UN sanctions; ","")&amp;IF('Data · Lists'!E256=1,"home-jurisdiction sanctions; ","")&amp;IF('Data · Lists'!F256=1,"internal blacklist","")),IF(SUM('Data · Lists'!G256:L256)&gt;0,"Auto-High: "&amp;TRIM(IF('Data · Lists'!G256=1,"FATF greylist; ","")&amp;IF('Data · Lists'!H256=1,"EU high-risk; ","")&amp;IF('Data · Lists'!I256=1,"EU sanctions; ","")&amp;IF('Data · Lists'!J256=1,"UK sanctions; ","")&amp;IF('Data · Lists'!K256=1,"OFAC; ","")&amp;IF('Data · Lists'!L256=1,"Canada sanctions","")),IF(J256=0,"No index data: Manual Review",IF(K256&lt;cov_min,"Coverage below minimum: Manual Review","Index-based"&amp;IF(J256=1," (single indicator, raised one level)","")&amp;IF('Data · Lists'!M256=1," + offshore floor","")))))</f>
        <v>No index data: Manual Review</v>
      </c>
      <c r="F256" s="30" t="str">
        <f t="shared" si="19"/>
        <v>EDD, enhanced ongoing monitoring, management approval to onboard or continue.</v>
      </c>
      <c r="G256" s="11" t="inlineStr">
        <is>
          <t xml:space="preserve">High Risk</t>
        </is>
      </c>
      <c r="H256" s="36" t="inlineStr">
        <is>
          <t xml:space="preserve">Northhold default rule R6: disputed non-self-governing territory, largely Moroccan-administered.</t>
        </is>
      </c>
      <c r="I256" s="11" t="str">
        <f>IF(SUM('Data · Lists'!C256:F256)&gt;0,"Blacklist",IF(SUM('Data · Lists'!G256:L256)&gt;0,"High Risk",IF(J256=0,"Manual Review",IF(K256&lt;cov_min,"Manual Review",INDEX(Cfg_Ratings,MIN(3,MAX(IF('Data · Lists'!M256=1,off_floor,1),IF(J256=1,IF(L256&lt;band_L,1,IF(L256&lt;band_M,2,3))+1,IF(L256&lt;band_L,1,IF(L256&lt;band_M,2,3))))))))))</f>
        <v>Manual Review</v>
      </c>
      <c r="J256" s="11">
        <f t="shared" si="20"/>
        <v>0</v>
      </c>
      <c r="K256" s="17">
        <f t="shared" si="21"/>
        <v>0.0</v>
      </c>
      <c r="L256" s="18" t="str">
        <f t="shared" si="22"/>
        <v/>
      </c>
      <c r="M256" s="11" t="str">
        <f>IF('Data · Indices'!C256="","",IF('Data · Indices'!C256="Low",1,IF('Data · Indices'!C256="Medium",2,IF('Data · Indices'!C256="High",3,NA()))))</f>
        <v/>
      </c>
      <c r="N256" s="11" t="str">
        <f>IF('Data · Indices'!D256="","",IF('Data · Indices'!D256="Low",1,IF('Data · Indices'!D256="Medium",2,IF('Data · Indices'!D256="High",3,NA()))))</f>
        <v/>
      </c>
      <c r="O256" s="11" t="str">
        <f>IF('Data · Indices'!E256="","",IF('Data · Indices'!E256="Low",1,IF('Data · Indices'!E256="Medium",2,IF('Data · Indices'!E256="High",3,NA()))))</f>
        <v/>
      </c>
      <c r="P256" s="11" t="str">
        <f>IF('Data · Indices'!F256="","",IF('Data · Indices'!F256="Low",1,IF('Data · Indices'!F256="Medium",2,IF('Data · Indices'!F256="High",3,NA()))))</f>
        <v/>
      </c>
      <c r="Q256" s="11" t="str">
        <f>IF('Data · Indices'!G256="","",IF('Data · Indices'!G256="Low",1,IF('Data · Indices'!G256="Medium",2,IF('Data · Indices'!G256="High",3,NA()))))</f>
        <v/>
      </c>
      <c r="R256" s="11">
        <f t="shared" si="23"/>
        <v>0</v>
      </c>
      <c r="S256" s="15" t="s">
        <v>1083</v>
      </c>
      <c r="T256" s="30"/>
      <c r="U256" s="36"/>
    </row>
    <row r="257" spans="1:21" x14ac:dyDescent="0.2">
      <c r="A257" s="19" t="s">
        <v>1084</v>
      </c>
      <c r="B257" s="19" t="s">
        <v>1085</v>
      </c>
      <c r="C257" s="37" t="s">
        <v>1086</v>
      </c>
      <c r="D257" s="20" t="str">
        <f t="shared" si="18"/>
        <v>High Risk</v>
      </c>
      <c r="E257" s="38" t="str">
        <f>IF(SUM('Data · Lists'!C257:F257)&gt;0,"Blacklist: "&amp;TRIM(IF('Data · Lists'!C257=1,"FATF blacklist; ","")&amp;IF('Data · Lists'!D257=1,"UN sanctions; ","")&amp;IF('Data · Lists'!E257=1,"home-jurisdiction sanctions; ","")&amp;IF('Data · Lists'!F257=1,"internal blacklist","")),IF(SUM('Data · Lists'!G257:L257)&gt;0,"Auto-High: "&amp;TRIM(IF('Data · Lists'!G257=1,"FATF greylist; ","")&amp;IF('Data · Lists'!H257=1,"EU high-risk; ","")&amp;IF('Data · Lists'!I257=1,"EU sanctions; ","")&amp;IF('Data · Lists'!J257=1,"UK sanctions; ","")&amp;IF('Data · Lists'!K257=1,"OFAC; ","")&amp;IF('Data · Lists'!L257=1,"Canada sanctions","")),IF(J257=0,"No index data: Manual Review",IF(K257&lt;cov_min,"Coverage below minimum: Manual Review","Index-based"&amp;IF(J257=1," (single indicator, raised one level)","")&amp;IF('Data · Lists'!M257=1," + offshore floor","")))))</f>
        <v>Auto-High: FATF greylist; EU high-risk;</v>
      </c>
      <c r="F257" s="38" t="str">
        <f t="shared" si="19"/>
        <v>EDD, enhanced ongoing monitoring, management approval to onboard or continue.</v>
      </c>
      <c r="G257" s="21"/>
      <c r="H257" s="39"/>
      <c r="I257" s="21" t="str">
        <f>IF(SUM('Data · Lists'!C257:F257)&gt;0,"Blacklist",IF(SUM('Data · Lists'!G257:L257)&gt;0,"High Risk",IF(J257=0,"Manual Review",IF(K257&lt;cov_min,"Manual Review",INDEX(Cfg_Ratings,MIN(3,MAX(IF('Data · Lists'!M257=1,off_floor,1),IF(J257=1,IF(L257&lt;band_L,1,IF(L257&lt;band_M,2,3))+1,IF(L257&lt;band_L,1,IF(L257&lt;band_M,2,3))))))))))</f>
        <v>High Risk</v>
      </c>
      <c r="J257" s="21">
        <f t="shared" si="20"/>
        <v>3</v>
      </c>
      <c r="K257" s="22">
        <f t="shared" si="21"/>
        <v>0.4</v>
      </c>
      <c r="L257" s="23">
        <f t="shared" si="22"/>
        <v>3.0</v>
      </c>
      <c r="M257" s="21" t="str">
        <f>IF('Data · Indices'!C257="","",IF('Data · Indices'!C257="Low",1,IF('Data · Indices'!C257="Medium",2,IF('Data · Indices'!C257="High",3,NA()))))</f>
        <v/>
      </c>
      <c r="N257" s="21" t="str">
        <f>IF('Data · Indices'!D257="","",IF('Data · Indices'!D257="Low",1,IF('Data · Indices'!D257="Medium",2,IF('Data · Indices'!D257="High",3,NA()))))</f>
        <v/>
      </c>
      <c r="O257" s="21" t="str">
        <f>IF('Data · Indices'!E257="","",IF('Data · Indices'!E257="Low",1,IF('Data · Indices'!E257="Medium",2,IF('Data · Indices'!E257="High",3,NA()))))</f>
        <v/>
      </c>
      <c r="P257" s="21" t="str">
        <f>IF('Data · Indices'!F257="","",IF('Data · Indices'!F257="Low",1,IF('Data · Indices'!F257="Medium",2,IF('Data · Indices'!F257="High",3,NA()))))</f>
        <v/>
      </c>
      <c r="Q257" s="21" t="str">
        <f>IF('Data · Indices'!G257="","",IF('Data · Indices'!G257="Low",1,IF('Data · Indices'!G257="Medium",2,IF('Data · Indices'!G257="High",3,NA()))))</f>
        <v/>
      </c>
      <c r="R257" s="21">
        <f t="shared" si="23"/>
        <v>40</v>
      </c>
      <c r="S257" s="19" t="s">
        <v>1087</v>
      </c>
      <c r="T257" s="38"/>
      <c r="U257" s="39"/>
    </row>
    <row r="258" spans="1:21" x14ac:dyDescent="0.2">
      <c r="A258" s="15" t="s">
        <v>1088</v>
      </c>
      <c r="B258" s="15" t="s">
        <v>1089</v>
      </c>
      <c r="C258" s="35" t="s">
        <v>1090</v>
      </c>
      <c r="D258" s="16" t="str">
        <f t="shared" si="18"/>
        <v>Medium Risk</v>
      </c>
      <c r="E258" s="30" t="str">
        <f>IF(SUM('Data · Lists'!C258:F258)&gt;0,"Blacklist: "&amp;TRIM(IF('Data · Lists'!C258=1,"FATF blacklist; ","")&amp;IF('Data · Lists'!D258=1,"UN sanctions; ","")&amp;IF('Data · Lists'!E258=1,"home-jurisdiction sanctions; ","")&amp;IF('Data · Lists'!F258=1,"internal blacklist","")),IF(SUM('Data · Lists'!G258:L258)&gt;0,"Auto-High: "&amp;TRIM(IF('Data · Lists'!G258=1,"FATF greylist; ","")&amp;IF('Data · Lists'!H258=1,"EU high-risk; ","")&amp;IF('Data · Lists'!I258=1,"EU sanctions; ","")&amp;IF('Data · Lists'!J258=1,"UK sanctions; ","")&amp;IF('Data · Lists'!K258=1,"OFAC; ","")&amp;IF('Data · Lists'!L258=1,"Canada sanctions","")),IF(J258=0,"No index data: Manual Review",IF(K258&lt;cov_min,"Coverage below minimum: Manual Review","Index-based"&amp;IF(J258=1," (single indicator, raised one level)","")&amp;IF('Data · Lists'!M258=1," + offshore floor","")))))</f>
        <v>Index-based</v>
      </c>
      <c r="F258" s="30" t="str">
        <f t="shared" si="19"/>
        <v>Standard CDD with awareness of contextual factors.</v>
      </c>
      <c r="G258" s="11"/>
      <c r="H258" s="36"/>
      <c r="I258" s="11" t="str">
        <f>IF(SUM('Data · Lists'!C258:F258)&gt;0,"Blacklist",IF(SUM('Data · Lists'!G258:L258)&gt;0,"High Risk",IF(J258=0,"Manual Review",IF(K258&lt;cov_min,"Manual Review",INDEX(Cfg_Ratings,MIN(3,MAX(IF('Data · Lists'!M258=1,off_floor,1),IF(J258=1,IF(L258&lt;band_L,1,IF(L258&lt;band_M,2,3))+1,IF(L258&lt;band_L,1,IF(L258&lt;band_M,2,3))))))))))</f>
        <v>Medium Risk</v>
      </c>
      <c r="J258" s="11">
        <f t="shared" si="20"/>
        <v>4</v>
      </c>
      <c r="K258" s="17">
        <f t="shared" si="21"/>
        <v>0.8</v>
      </c>
      <c r="L258" s="18">
        <f t="shared" si="22"/>
        <v>2.0</v>
      </c>
      <c r="M258" s="11" t="str">
        <f>IF('Data · Indices'!C258="","",IF('Data · Indices'!C258="Low",1,IF('Data · Indices'!C258="Medium",2,IF('Data · Indices'!C258="High",3,NA()))))</f>
        <v/>
      </c>
      <c r="N258" s="11" t="str">
        <f>IF('Data · Indices'!D258="","",IF('Data · Indices'!D258="Low",1,IF('Data · Indices'!D258="Medium",2,IF('Data · Indices'!D258="High",3,NA()))))</f>
        <v/>
      </c>
      <c r="O258" s="11" t="str">
        <f>IF('Data · Indices'!E258="","",IF('Data · Indices'!E258="Low",1,IF('Data · Indices'!E258="Medium",2,IF('Data · Indices'!E258="High",3,NA()))))</f>
        <v/>
      </c>
      <c r="P258" s="11" t="str">
        <f>IF('Data · Indices'!F258="","",IF('Data · Indices'!F258="Low",1,IF('Data · Indices'!F258="Medium",2,IF('Data · Indices'!F258="High",3,NA()))))</f>
        <v/>
      </c>
      <c r="Q258" s="11" t="str">
        <f>IF('Data · Indices'!G258="","",IF('Data · Indices'!G258="Low",1,IF('Data · Indices'!G258="Medium",2,IF('Data · Indices'!G258="High",3,NA()))))</f>
        <v/>
      </c>
      <c r="R258" s="11">
        <f t="shared" si="23"/>
        <v>80</v>
      </c>
      <c r="S258" s="15" t="s">
        <v>1091</v>
      </c>
      <c r="T258" s="30"/>
      <c r="U258" s="36"/>
    </row>
    <row r="259" spans="1:21" x14ac:dyDescent="0.2">
      <c r="A259" s="19" t="s">
        <v>1092</v>
      </c>
      <c r="B259" s="19" t="s">
        <v>1093</v>
      </c>
      <c r="C259" s="37" t="s">
        <v>1094</v>
      </c>
      <c r="D259" s="20" t="str">
        <f t="shared" si="18"/>
        <v>Medium Risk</v>
      </c>
      <c r="E259" s="38" t="str">
        <f>IF(SUM('Data · Lists'!C259:F259)&gt;0,"Blacklist: "&amp;TRIM(IF('Data · Lists'!C259=1,"FATF blacklist; ","")&amp;IF('Data · Lists'!D259=1,"UN sanctions; ","")&amp;IF('Data · Lists'!E259=1,"home-jurisdiction sanctions; ","")&amp;IF('Data · Lists'!F259=1,"internal blacklist","")),IF(SUM('Data · Lists'!G259:L259)&gt;0,"Auto-High: "&amp;TRIM(IF('Data · Lists'!G259=1,"FATF greylist; ","")&amp;IF('Data · Lists'!H259=1,"EU high-risk; ","")&amp;IF('Data · Lists'!I259=1,"EU sanctions; ","")&amp;IF('Data · Lists'!J259=1,"UK sanctions; ","")&amp;IF('Data · Lists'!K259=1,"OFAC; ","")&amp;IF('Data · Lists'!L259=1,"Canada sanctions","")),IF(J259=0,"No index data: Manual Review",IF(K259&lt;cov_min,"Coverage below minimum: Manual Review","Index-based"&amp;IF(J259=1," (single indicator, raised one level)","")&amp;IF('Data · Lists'!M259=1," + offshore floor","")))))</f>
        <v>Index-based</v>
      </c>
      <c r="F259" s="38" t="str">
        <f t="shared" si="19"/>
        <v>Standard CDD with awareness of contextual factors.</v>
      </c>
      <c r="G259" s="21"/>
      <c r="H259" s="39"/>
      <c r="I259" s="21" t="str">
        <f>IF(SUM('Data · Lists'!C259:F259)&gt;0,"Blacklist",IF(SUM('Data · Lists'!G259:L259)&gt;0,"High Risk",IF(J259=0,"Manual Review",IF(K259&lt;cov_min,"Manual Review",INDEX(Cfg_Ratings,MIN(3,MAX(IF('Data · Lists'!M259=1,off_floor,1),IF(J259=1,IF(L259&lt;band_L,1,IF(L259&lt;band_M,2,3))+1,IF(L259&lt;band_L,1,IF(L259&lt;band_M,2,3))))))))))</f>
        <v>Medium Risk</v>
      </c>
      <c r="J259" s="21">
        <f t="shared" si="20"/>
        <v>4</v>
      </c>
      <c r="K259" s="22">
        <f t="shared" si="21"/>
        <v>0.8</v>
      </c>
      <c r="L259" s="23">
        <f t="shared" si="22"/>
        <v>2.125</v>
      </c>
      <c r="M259" s="21" t="str">
        <f>IF('Data · Indices'!C259="","",IF('Data · Indices'!C259="Low",1,IF('Data · Indices'!C259="Medium",2,IF('Data · Indices'!C259="High",3,NA()))))</f>
        <v/>
      </c>
      <c r="N259" s="21" t="str">
        <f>IF('Data · Indices'!D259="","",IF('Data · Indices'!D259="Low",1,IF('Data · Indices'!D259="Medium",2,IF('Data · Indices'!D259="High",3,NA()))))</f>
        <v/>
      </c>
      <c r="O259" s="21" t="str">
        <f>IF('Data · Indices'!E259="","",IF('Data · Indices'!E259="Low",1,IF('Data · Indices'!E259="Medium",2,IF('Data · Indices'!E259="High",3,NA()))))</f>
        <v/>
      </c>
      <c r="P259" s="21" t="str">
        <f>IF('Data · Indices'!F259="","",IF('Data · Indices'!F259="Low",1,IF('Data · Indices'!F259="Medium",2,IF('Data · Indices'!F259="High",3,NA()))))</f>
        <v/>
      </c>
      <c r="Q259" s="21" t="str">
        <f>IF('Data · Indices'!G259="","",IF('Data · Indices'!G259="Low",1,IF('Data · Indices'!G259="Medium",2,IF('Data · Indices'!G259="High",3,NA()))))</f>
        <v/>
      </c>
      <c r="R259" s="21">
        <f t="shared" si="23"/>
        <v>80</v>
      </c>
      <c r="S259" s="19" t="s">
        <v>1095</v>
      </c>
      <c r="T259" s="38"/>
      <c r="U259" s="39"/>
    </row>
    <row r="260" spans="1:21" x14ac:dyDescent="0.2">
      <c r="A260" s="15" t="s">
        <v>1096</v>
      </c>
      <c r="B260" s="15" t="s">
        <v>1097</v>
      </c>
      <c r="C260" s="35" t="s">
        <v>1098</v>
      </c>
      <c r="D260" s="16" t="str">
        <f t="shared" si="18"/>
        <v>Low Risk</v>
      </c>
      <c r="E260" s="30" t="str">
        <f>IF(SUM('Data · Lists'!C260:F260)&gt;0,"Blacklist: "&amp;TRIM(IF('Data · Lists'!C260=1,"FATF blacklist; ","")&amp;IF('Data · Lists'!D260=1,"UN sanctions; ","")&amp;IF('Data · Lists'!E260=1,"home-jurisdiction sanctions; ","")&amp;IF('Data · Lists'!F260=1,"internal blacklist","")),IF(SUM('Data · Lists'!G260:L260)&gt;0,"Auto-High: "&amp;TRIM(IF('Data · Lists'!G260=1,"FATF greylist; ","")&amp;IF('Data · Lists'!H260=1,"EU high-risk; ","")&amp;IF('Data · Lists'!I260=1,"EU sanctions; ","")&amp;IF('Data · Lists'!J260=1,"UK sanctions; ","")&amp;IF('Data · Lists'!K260=1,"OFAC; ","")&amp;IF('Data · Lists'!L260=1,"Canada sanctions","")),IF(J260=0,"No index data: Manual Review",IF(K260&lt;cov_min,"Coverage below minimum: Manual Review","Index-based"&amp;IF(J260=1," (single indicator, raised one level)","")&amp;IF('Data · Lists'!M260=1," + offshore floor","")))))</f>
        <v>No index data: Manual Review</v>
      </c>
      <c r="F260" s="30" t="str">
        <f t="shared" si="19"/>
        <v>Simplified measures where permitted, subject to Compliance confirmation.</v>
      </c>
      <c r="G260" s="11" t="inlineStr">
        <is>
          <t xml:space="preserve">Low Risk</t>
        </is>
      </c>
      <c r="H260" s="36" t="inlineStr">
        <is>
          <t xml:space="preserve">Northhold default rule R2: part of Finland and the EU; Finnish AML Act applies. Parent FIN = Low Risk.</t>
        </is>
      </c>
      <c r="I260" s="11" t="str">
        <f>IF(SUM('Data · Lists'!C260:F260)&gt;0,"Blacklist",IF(SUM('Data · Lists'!G260:L260)&gt;0,"High Risk",IF(J260=0,"Manual Review",IF(K260&lt;cov_min,"Manual Review",INDEX(Cfg_Ratings,MIN(3,MAX(IF('Data · Lists'!M260=1,off_floor,1),IF(J260=1,IF(L260&lt;band_L,1,IF(L260&lt;band_M,2,3))+1,IF(L260&lt;band_L,1,IF(L260&lt;band_M,2,3))))))))))</f>
        <v>Manual Review</v>
      </c>
      <c r="J260" s="11">
        <f t="shared" si="20"/>
        <v>0</v>
      </c>
      <c r="K260" s="17">
        <f t="shared" si="21"/>
        <v>0.0</v>
      </c>
      <c r="L260" s="18" t="str">
        <f t="shared" si="22"/>
        <v/>
      </c>
      <c r="M260" s="11" t="str">
        <f>IF('Data · Indices'!C260="","",IF('Data · Indices'!C260="Low",1,IF('Data · Indices'!C260="Medium",2,IF('Data · Indices'!C260="High",3,NA()))))</f>
        <v/>
      </c>
      <c r="N260" s="11" t="str">
        <f>IF('Data · Indices'!D260="","",IF('Data · Indices'!D260="Low",1,IF('Data · Indices'!D260="Medium",2,IF('Data · Indices'!D260="High",3,NA()))))</f>
        <v/>
      </c>
      <c r="O260" s="11" t="str">
        <f>IF('Data · Indices'!E260="","",IF('Data · Indices'!E260="Low",1,IF('Data · Indices'!E260="Medium",2,IF('Data · Indices'!E260="High",3,NA()))))</f>
        <v/>
      </c>
      <c r="P260" s="11" t="str">
        <f>IF('Data · Indices'!F260="","",IF('Data · Indices'!F260="Low",1,IF('Data · Indices'!F260="Medium",2,IF('Data · Indices'!F260="High",3,NA()))))</f>
        <v/>
      </c>
      <c r="Q260" s="11" t="str">
        <f>IF('Data · Indices'!G260="","",IF('Data · Indices'!G260="Low",1,IF('Data · Indices'!G260="Medium",2,IF('Data · Indices'!G260="High",3,NA()))))</f>
        <v/>
      </c>
      <c r="R260" s="11">
        <f t="shared" si="23"/>
        <v>0</v>
      </c>
      <c r="S260" s="15" t="s">
        <v>1099</v>
      </c>
      <c r="T260" s="30"/>
      <c r="U260" s="36"/>
    </row>
    <row r="261" spans="1:21" x14ac:dyDescent="0.2">
      <c r="A261" s="19" t="inlineStr">
        <is>
          <t xml:space="preserve">UA</t>
        </is>
      </c>
      <c r="B261" s="19" t="inlineStr">
        <is>
          <t xml:space="preserve">UA-43</t>
        </is>
      </c>
      <c r="C261" s="37" t="inlineStr">
        <is>
          <t xml:space="preserve">Crimea (Autonomous Republic of), Ukraine</t>
        </is>
      </c>
      <c r="D261" s="20" t="str">
        <f t="shared" si="18"/>
        <v>High Risk</v>
      </c>
      <c r="E261" s="38" t="str">
        <f>IF(SUM('Data · Lists'!C261:F261)&gt;0,"Blacklist: "&amp;TRIM(IF('Data · Lists'!C261=1,"FATF blacklist; ","")&amp;IF('Data · Lists'!D261=1,"UN sanctions; ","")&amp;IF('Data · Lists'!E261=1,"home-jurisdiction sanctions; ","")&amp;IF('Data · Lists'!F261=1,"internal blacklist","")),IF(SUM('Data · Lists'!G261:L261)&gt;0,"Auto-High: "&amp;TRIM(IF('Data · Lists'!G261=1,"FATF greylist; ","")&amp;IF('Data · Lists'!H261=1,"EU high-risk; ","")&amp;IF('Data · Lists'!I261=1,"EU sanctions; ","")&amp;IF('Data · Lists'!J261=1,"UK sanctions; ","")&amp;IF('Data · Lists'!K261=1,"OFAC; ","")&amp;IF('Data · Lists'!L261=1,"Canada sanctions","")),IF(J261=0,"No index data: Manual Review",IF(K261&lt;cov_min,"Coverage below minimum: Manual Review","Index-based"&amp;IF(J261=1," (single indicator, raised one level)","")&amp;IF('Data · Lists'!M261=1," + offshore floor","")))))</f>
        <v>Auto-High: EU sanctions; UK sanctions; OFAC; Canada sanctions</v>
      </c>
      <c r="F261" s="38" t="str">
        <f t="shared" si="19"/>
        <v>EDD, enhanced ongoing monitoring, management approval to onboard or continue.</v>
      </c>
      <c r="G261" s="21"/>
      <c r="H261" s="39"/>
      <c r="I261" s="21" t="str">
        <f>IF(SUM('Data · Lists'!C261:F261)&gt;0,"Blacklist",IF(SUM('Data · Lists'!G261:L261)&gt;0,"High Risk",IF(J261=0,"Manual Review",IF(K261&lt;cov_min,"Manual Review",INDEX(Cfg_Ratings,MIN(3,MAX(IF('Data · Lists'!M261=1,off_floor,1),IF(J261=1,IF(L261&lt;band_L,1,IF(L261&lt;band_M,2,3))+1,IF(L261&lt;band_L,1,IF(L261&lt;band_M,2,3))))))))))</f>
        <v>High Risk</v>
      </c>
      <c r="J261" s="21">
        <f t="shared" si="20"/>
        <v>0</v>
      </c>
      <c r="K261" s="22">
        <f t="shared" si="21"/>
        <v>0.0</v>
      </c>
      <c r="L261" s="23" t="str">
        <f t="shared" si="22"/>
        <v/>
      </c>
      <c r="M261" s="21" t="str">
        <f>IF('Data · Indices'!C261="","",IF('Data · Indices'!C261="Low",1,IF('Data · Indices'!C261="Medium",2,IF('Data · Indices'!C261="High",3,NA()))))</f>
        <v/>
      </c>
      <c r="N261" s="21" t="str">
        <f>IF('Data · Indices'!D261="","",IF('Data · Indices'!D261="Low",1,IF('Data · Indices'!D261="Medium",2,IF('Data · Indices'!D261="High",3,NA()))))</f>
        <v/>
      </c>
      <c r="O261" s="21" t="str">
        <f>IF('Data · Indices'!E261="","",IF('Data · Indices'!E261="Low",1,IF('Data · Indices'!E261="Medium",2,IF('Data · Indices'!E261="High",3,NA()))))</f>
        <v/>
      </c>
      <c r="P261" s="21" t="str">
        <f>IF('Data · Indices'!F261="","",IF('Data · Indices'!F261="Low",1,IF('Data · Indices'!F261="Medium",2,IF('Data · Indices'!F261="High",3,NA()))))</f>
        <v/>
      </c>
      <c r="Q261" s="21" t="str">
        <f>IF('Data · Indices'!G261="","",IF('Data · Indices'!G261="Low",1,IF('Data · Indices'!G261="Medium",2,IF('Data · Indices'!G261="High",3,NA()))))</f>
        <v/>
      </c>
      <c r="R261" s="21">
        <f t="shared" si="23"/>
        <v>0</v>
      </c>
      <c r="S261" s="19" t="inlineStr">
        <is>
          <t xml:space="preserve"/>
        </is>
      </c>
      <c r="T261" s="38" t="inlineStr">
        <is>
          <t xml:space="preserve">ISO 3166-2 subdivision - sanctions territory</t>
        </is>
      </c>
      <c r="U261" s="39"/>
    </row>
    <row r="262" spans="1:21" x14ac:dyDescent="0.2">
      <c r="A262" s="19" t="inlineStr">
        <is>
          <t xml:space="preserve">UA</t>
        </is>
      </c>
      <c r="B262" s="19" t="inlineStr">
        <is>
          <t xml:space="preserve">UA-40</t>
        </is>
      </c>
      <c r="C262" s="37" t="inlineStr">
        <is>
          <t xml:space="preserve">Sevastopol, Ukraine</t>
        </is>
      </c>
      <c r="D262" s="20" t="str">
        <f t="shared" si="18"/>
        <v>High Risk</v>
      </c>
      <c r="E262" s="38" t="str">
        <f>IF(SUM('Data · Lists'!C262:F262)&gt;0,"Blacklist: "&amp;TRIM(IF('Data · Lists'!C262=1,"FATF blacklist; ","")&amp;IF('Data · Lists'!D262=1,"UN sanctions; ","")&amp;IF('Data · Lists'!E262=1,"home-jurisdiction sanctions; ","")&amp;IF('Data · Lists'!F262=1,"internal blacklist","")),IF(SUM('Data · Lists'!G262:L262)&gt;0,"Auto-High: "&amp;TRIM(IF('Data · Lists'!G262=1,"FATF greylist; ","")&amp;IF('Data · Lists'!H262=1,"EU high-risk; ","")&amp;IF('Data · Lists'!I262=1,"EU sanctions; ","")&amp;IF('Data · Lists'!J262=1,"UK sanctions; ","")&amp;IF('Data · Lists'!K262=1,"OFAC; ","")&amp;IF('Data · Lists'!L262=1,"Canada sanctions","")),IF(J262=0,"No index data: Manual Review",IF(K262&lt;cov_min,"Coverage below minimum: Manual Review","Index-based"&amp;IF(J262=1," (single indicator, raised one level)","")&amp;IF('Data · Lists'!M262=1," + offshore floor","")))))</f>
        <v>Auto-High: EU sanctions; UK sanctions; OFAC; Canada sanctions</v>
      </c>
      <c r="F262" s="38" t="str">
        <f t="shared" si="19"/>
        <v>EDD, enhanced ongoing monitoring, management approval to onboard or continue.</v>
      </c>
      <c r="G262" s="21"/>
      <c r="H262" s="39"/>
      <c r="I262" s="21" t="str">
        <f>IF(SUM('Data · Lists'!C262:F262)&gt;0,"Blacklist",IF(SUM('Data · Lists'!G262:L262)&gt;0,"High Risk",IF(J262=0,"Manual Review",IF(K262&lt;cov_min,"Manual Review",INDEX(Cfg_Ratings,MIN(3,MAX(IF('Data · Lists'!M262=1,off_floor,1),IF(J262=1,IF(L262&lt;band_L,1,IF(L262&lt;band_M,2,3))+1,IF(L262&lt;band_L,1,IF(L262&lt;band_M,2,3))))))))))</f>
        <v>High Risk</v>
      </c>
      <c r="J262" s="21">
        <f t="shared" si="20"/>
        <v>0</v>
      </c>
      <c r="K262" s="22">
        <f t="shared" si="21"/>
        <v>0.0</v>
      </c>
      <c r="L262" s="23" t="str">
        <f t="shared" si="22"/>
        <v/>
      </c>
      <c r="M262" s="21" t="str">
        <f>IF('Data · Indices'!C262="","",IF('Data · Indices'!C262="Low",1,IF('Data · Indices'!C262="Medium",2,IF('Data · Indices'!C262="High",3,NA()))))</f>
        <v/>
      </c>
      <c r="N262" s="21" t="str">
        <f>IF('Data · Indices'!D262="","",IF('Data · Indices'!D262="Low",1,IF('Data · Indices'!D262="Medium",2,IF('Data · Indices'!D262="High",3,NA()))))</f>
        <v/>
      </c>
      <c r="O262" s="21" t="str">
        <f>IF('Data · Indices'!E262="","",IF('Data · Indices'!E262="Low",1,IF('Data · Indices'!E262="Medium",2,IF('Data · Indices'!E262="High",3,NA()))))</f>
        <v/>
      </c>
      <c r="P262" s="21" t="str">
        <f>IF('Data · Indices'!F262="","",IF('Data · Indices'!F262="Low",1,IF('Data · Indices'!F262="Medium",2,IF('Data · Indices'!F262="High",3,NA()))))</f>
        <v/>
      </c>
      <c r="Q262" s="21" t="str">
        <f>IF('Data · Indices'!G262="","",IF('Data · Indices'!G262="Low",1,IF('Data · Indices'!G262="Medium",2,IF('Data · Indices'!G262="High",3,NA()))))</f>
        <v/>
      </c>
      <c r="R262" s="21">
        <f t="shared" si="23"/>
        <v>0</v>
      </c>
      <c r="S262" s="19" t="inlineStr">
        <is>
          <t xml:space="preserve"/>
        </is>
      </c>
      <c r="T262" s="38" t="inlineStr">
        <is>
          <t xml:space="preserve">ISO 3166-2 subdivision - sanctions territory</t>
        </is>
      </c>
      <c r="U262" s="39"/>
    </row>
    <row r="263" spans="1:21" x14ac:dyDescent="0.2">
      <c r="A263" s="19" t="inlineStr">
        <is>
          <t xml:space="preserve">UA</t>
        </is>
      </c>
      <c r="B263" s="19" t="inlineStr">
        <is>
          <t xml:space="preserve">UA-14</t>
        </is>
      </c>
      <c r="C263" s="37" t="inlineStr">
        <is>
          <t xml:space="preserve">Donetsk oblast - non-government-controlled areas, Ukraine</t>
        </is>
      </c>
      <c r="D263" s="20" t="str">
        <f t="shared" si="18"/>
        <v>High Risk</v>
      </c>
      <c r="E263" s="38" t="str">
        <f>IF(SUM('Data · Lists'!C263:F263)&gt;0,"Blacklist: "&amp;TRIM(IF('Data · Lists'!C263=1,"FATF blacklist; ","")&amp;IF('Data · Lists'!D263=1,"UN sanctions; ","")&amp;IF('Data · Lists'!E263=1,"home-jurisdiction sanctions; ","")&amp;IF('Data · Lists'!F263=1,"internal blacklist","")),IF(SUM('Data · Lists'!G263:L263)&gt;0,"Auto-High: "&amp;TRIM(IF('Data · Lists'!G263=1,"FATF greylist; ","")&amp;IF('Data · Lists'!H263=1,"EU high-risk; ","")&amp;IF('Data · Lists'!I263=1,"EU sanctions; ","")&amp;IF('Data · Lists'!J263=1,"UK sanctions; ","")&amp;IF('Data · Lists'!K263=1,"OFAC; ","")&amp;IF('Data · Lists'!L263=1,"Canada sanctions","")),IF(J263=0,"No index data: Manual Review",IF(K263&lt;cov_min,"Coverage below minimum: Manual Review","Index-based"&amp;IF(J263=1," (single indicator, raised one level)","")&amp;IF('Data · Lists'!M263=1," + offshore floor","")))))</f>
        <v>Auto-High: EU sanctions; UK sanctions; OFAC; Canada sanctions</v>
      </c>
      <c r="F263" s="38" t="str">
        <f t="shared" si="19"/>
        <v>EDD, enhanced ongoing monitoring, management approval to onboard or continue.</v>
      </c>
      <c r="G263" s="21"/>
      <c r="H263" s="39"/>
      <c r="I263" s="21" t="str">
        <f>IF(SUM('Data · Lists'!C263:F263)&gt;0,"Blacklist",IF(SUM('Data · Lists'!G263:L263)&gt;0,"High Risk",IF(J263=0,"Manual Review",IF(K263&lt;cov_min,"Manual Review",INDEX(Cfg_Ratings,MIN(3,MAX(IF('Data · Lists'!M263=1,off_floor,1),IF(J263=1,IF(L263&lt;band_L,1,IF(L263&lt;band_M,2,3))+1,IF(L263&lt;band_L,1,IF(L263&lt;band_M,2,3))))))))))</f>
        <v>High Risk</v>
      </c>
      <c r="J263" s="21">
        <f t="shared" si="20"/>
        <v>0</v>
      </c>
      <c r="K263" s="22">
        <f t="shared" si="21"/>
        <v>0.0</v>
      </c>
      <c r="L263" s="23" t="str">
        <f t="shared" si="22"/>
        <v/>
      </c>
      <c r="M263" s="21" t="str">
        <f>IF('Data · Indices'!C263="","",IF('Data · Indices'!C263="Low",1,IF('Data · Indices'!C263="Medium",2,IF('Data · Indices'!C263="High",3,NA()))))</f>
        <v/>
      </c>
      <c r="N263" s="21" t="str">
        <f>IF('Data · Indices'!D263="","",IF('Data · Indices'!D263="Low",1,IF('Data · Indices'!D263="Medium",2,IF('Data · Indices'!D263="High",3,NA()))))</f>
        <v/>
      </c>
      <c r="O263" s="21" t="str">
        <f>IF('Data · Indices'!E263="","",IF('Data · Indices'!E263="Low",1,IF('Data · Indices'!E263="Medium",2,IF('Data · Indices'!E263="High",3,NA()))))</f>
        <v/>
      </c>
      <c r="P263" s="21" t="str">
        <f>IF('Data · Indices'!F263="","",IF('Data · Indices'!F263="Low",1,IF('Data · Indices'!F263="Medium",2,IF('Data · Indices'!F263="High",3,NA()))))</f>
        <v/>
      </c>
      <c r="Q263" s="21" t="str">
        <f>IF('Data · Indices'!G263="","",IF('Data · Indices'!G263="Low",1,IF('Data · Indices'!G263="Medium",2,IF('Data · Indices'!G263="High",3,NA()))))</f>
        <v/>
      </c>
      <c r="R263" s="21">
        <f t="shared" si="23"/>
        <v>0</v>
      </c>
      <c r="S263" s="19" t="inlineStr">
        <is>
          <t xml:space="preserve"/>
        </is>
      </c>
      <c r="T263" s="38" t="inlineStr">
        <is>
          <t xml:space="preserve">ISO 3166-2 subdivision - sanctions territory (NGCA only)</t>
        </is>
      </c>
      <c r="U263" s="39"/>
    </row>
    <row r="264" spans="1:21" x14ac:dyDescent="0.2">
      <c r="A264" s="19" t="inlineStr">
        <is>
          <t xml:space="preserve">UA</t>
        </is>
      </c>
      <c r="B264" s="19" t="inlineStr">
        <is>
          <t xml:space="preserve">UA-09</t>
        </is>
      </c>
      <c r="C264" s="37" t="inlineStr">
        <is>
          <t xml:space="preserve">Luhansk oblast - non-government-controlled areas, Ukraine</t>
        </is>
      </c>
      <c r="D264" s="20" t="str">
        <f t="shared" si="18"/>
        <v>High Risk</v>
      </c>
      <c r="E264" s="38" t="str">
        <f>IF(SUM('Data · Lists'!C264:F264)&gt;0,"Blacklist: "&amp;TRIM(IF('Data · Lists'!C264=1,"FATF blacklist; ","")&amp;IF('Data · Lists'!D264=1,"UN sanctions; ","")&amp;IF('Data · Lists'!E264=1,"home-jurisdiction sanctions; ","")&amp;IF('Data · Lists'!F264=1,"internal blacklist","")),IF(SUM('Data · Lists'!G264:L264)&gt;0,"Auto-High: "&amp;TRIM(IF('Data · Lists'!G264=1,"FATF greylist; ","")&amp;IF('Data · Lists'!H264=1,"EU high-risk; ","")&amp;IF('Data · Lists'!I264=1,"EU sanctions; ","")&amp;IF('Data · Lists'!J264=1,"UK sanctions; ","")&amp;IF('Data · Lists'!K264=1,"OFAC; ","")&amp;IF('Data · Lists'!L264=1,"Canada sanctions","")),IF(J264=0,"No index data: Manual Review",IF(K264&lt;cov_min,"Coverage below minimum: Manual Review","Index-based"&amp;IF(J264=1," (single indicator, raised one level)","")&amp;IF('Data · Lists'!M264=1," + offshore floor","")))))</f>
        <v>Auto-High: EU sanctions; UK sanctions; OFAC; Canada sanctions</v>
      </c>
      <c r="F264" s="38" t="str">
        <f t="shared" si="19"/>
        <v>EDD, enhanced ongoing monitoring, management approval to onboard or continue.</v>
      </c>
      <c r="G264" s="21"/>
      <c r="H264" s="39"/>
      <c r="I264" s="21" t="str">
        <f>IF(SUM('Data · Lists'!C264:F264)&gt;0,"Blacklist",IF(SUM('Data · Lists'!G264:L264)&gt;0,"High Risk",IF(J264=0,"Manual Review",IF(K264&lt;cov_min,"Manual Review",INDEX(Cfg_Ratings,MIN(3,MAX(IF('Data · Lists'!M264=1,off_floor,1),IF(J264=1,IF(L264&lt;band_L,1,IF(L264&lt;band_M,2,3))+1,IF(L264&lt;band_L,1,IF(L264&lt;band_M,2,3))))))))))</f>
        <v>High Risk</v>
      </c>
      <c r="J264" s="21">
        <f t="shared" si="20"/>
        <v>0</v>
      </c>
      <c r="K264" s="22">
        <f t="shared" si="21"/>
        <v>0.0</v>
      </c>
      <c r="L264" s="23" t="str">
        <f t="shared" si="22"/>
        <v/>
      </c>
      <c r="M264" s="21" t="str">
        <f>IF('Data · Indices'!C264="","",IF('Data · Indices'!C264="Low",1,IF('Data · Indices'!C264="Medium",2,IF('Data · Indices'!C264="High",3,NA()))))</f>
        <v/>
      </c>
      <c r="N264" s="21" t="str">
        <f>IF('Data · Indices'!D264="","",IF('Data · Indices'!D264="Low",1,IF('Data · Indices'!D264="Medium",2,IF('Data · Indices'!D264="High",3,NA()))))</f>
        <v/>
      </c>
      <c r="O264" s="21" t="str">
        <f>IF('Data · Indices'!E264="","",IF('Data · Indices'!E264="Low",1,IF('Data · Indices'!E264="Medium",2,IF('Data · Indices'!E264="High",3,NA()))))</f>
        <v/>
      </c>
      <c r="P264" s="21" t="str">
        <f>IF('Data · Indices'!F264="","",IF('Data · Indices'!F264="Low",1,IF('Data · Indices'!F264="Medium",2,IF('Data · Indices'!F264="High",3,NA()))))</f>
        <v/>
      </c>
      <c r="Q264" s="21" t="str">
        <f>IF('Data · Indices'!G264="","",IF('Data · Indices'!G264="Low",1,IF('Data · Indices'!G264="Medium",2,IF('Data · Indices'!G264="High",3,NA()))))</f>
        <v/>
      </c>
      <c r="R264" s="21">
        <f t="shared" si="23"/>
        <v>0</v>
      </c>
      <c r="S264" s="19" t="inlineStr">
        <is>
          <t xml:space="preserve"/>
        </is>
      </c>
      <c r="T264" s="38" t="inlineStr">
        <is>
          <t xml:space="preserve">ISO 3166-2 subdivision - sanctions territory (NGCA only)</t>
        </is>
      </c>
      <c r="U264" s="39"/>
    </row>
    <row r="265" spans="1:21" x14ac:dyDescent="0.2">
      <c r="A265" s="19" t="inlineStr">
        <is>
          <t xml:space="preserve">UA</t>
        </is>
      </c>
      <c r="B265" s="19" t="inlineStr">
        <is>
          <t xml:space="preserve">UA-23</t>
        </is>
      </c>
      <c r="C265" s="37" t="inlineStr">
        <is>
          <t xml:space="preserve">Zaporizhzhia oblast - non-government-controlled areas, Ukraine</t>
        </is>
      </c>
      <c r="D265" s="20" t="str">
        <f t="shared" si="18"/>
        <v>High Risk</v>
      </c>
      <c r="E265" s="38" t="str">
        <f>IF(SUM('Data · Lists'!C265:F265)&gt;0,"Blacklist: "&amp;TRIM(IF('Data · Lists'!C265=1,"FATF blacklist; ","")&amp;IF('Data · Lists'!D265=1,"UN sanctions; ","")&amp;IF('Data · Lists'!E265=1,"home-jurisdiction sanctions; ","")&amp;IF('Data · Lists'!F265=1,"internal blacklist","")),IF(SUM('Data · Lists'!G265:L265)&gt;0,"Auto-High: "&amp;TRIM(IF('Data · Lists'!G265=1,"FATF greylist; ","")&amp;IF('Data · Lists'!H265=1,"EU high-risk; ","")&amp;IF('Data · Lists'!I265=1,"EU sanctions; ","")&amp;IF('Data · Lists'!J265=1,"UK sanctions; ","")&amp;IF('Data · Lists'!K265=1,"OFAC; ","")&amp;IF('Data · Lists'!L265=1,"Canada sanctions","")),IF(J265=0,"No index data: Manual Review",IF(K265&lt;cov_min,"Coverage below minimum: Manual Review","Index-based"&amp;IF(J265=1," (single indicator, raised one level)","")&amp;IF('Data · Lists'!M265=1," + offshore floor","")))))</f>
        <v>Auto-High: EU sanctions; UK sanctions; Canada sanctions</v>
      </c>
      <c r="F265" s="38" t="str">
        <f t="shared" si="19"/>
        <v>EDD, enhanced ongoing monitoring, management approval to onboard or continue.</v>
      </c>
      <c r="G265" s="21"/>
      <c r="H265" s="39"/>
      <c r="I265" s="21" t="str">
        <f>IF(SUM('Data · Lists'!C265:F265)&gt;0,"Blacklist",IF(SUM('Data · Lists'!G265:L265)&gt;0,"High Risk",IF(J265=0,"Manual Review",IF(K265&lt;cov_min,"Manual Review",INDEX(Cfg_Ratings,MIN(3,MAX(IF('Data · Lists'!M265=1,off_floor,1),IF(J265=1,IF(L265&lt;band_L,1,IF(L265&lt;band_M,2,3))+1,IF(L265&lt;band_L,1,IF(L265&lt;band_M,2,3))))))))))</f>
        <v>High Risk</v>
      </c>
      <c r="J265" s="21">
        <f t="shared" si="20"/>
        <v>0</v>
      </c>
      <c r="K265" s="22">
        <f t="shared" si="21"/>
        <v>0.0</v>
      </c>
      <c r="L265" s="23" t="str">
        <f t="shared" si="22"/>
        <v/>
      </c>
      <c r="M265" s="21" t="str">
        <f>IF('Data · Indices'!C265="","",IF('Data · Indices'!C265="Low",1,IF('Data · Indices'!C265="Medium",2,IF('Data · Indices'!C265="High",3,NA()))))</f>
        <v/>
      </c>
      <c r="N265" s="21" t="str">
        <f>IF('Data · Indices'!D265="","",IF('Data · Indices'!D265="Low",1,IF('Data · Indices'!D265="Medium",2,IF('Data · Indices'!D265="High",3,NA()))))</f>
        <v/>
      </c>
      <c r="O265" s="21" t="str">
        <f>IF('Data · Indices'!E265="","",IF('Data · Indices'!E265="Low",1,IF('Data · Indices'!E265="Medium",2,IF('Data · Indices'!E265="High",3,NA()))))</f>
        <v/>
      </c>
      <c r="P265" s="21" t="str">
        <f>IF('Data · Indices'!F265="","",IF('Data · Indices'!F265="Low",1,IF('Data · Indices'!F265="Medium",2,IF('Data · Indices'!F265="High",3,NA()))))</f>
        <v/>
      </c>
      <c r="Q265" s="21" t="str">
        <f>IF('Data · Indices'!G265="","",IF('Data · Indices'!G265="Low",1,IF('Data · Indices'!G265="Medium",2,IF('Data · Indices'!G265="High",3,NA()))))</f>
        <v/>
      </c>
      <c r="R265" s="21">
        <f t="shared" si="23"/>
        <v>0</v>
      </c>
      <c r="S265" s="19" t="inlineStr">
        <is>
          <t xml:space="preserve"/>
        </is>
      </c>
      <c r="T265" s="38" t="inlineStr">
        <is>
          <t xml:space="preserve">ISO 3166-2 subdivision - sanctions territory (NGCA only)</t>
        </is>
      </c>
      <c r="U265" s="39"/>
    </row>
    <row r="266" spans="1:21" x14ac:dyDescent="0.2">
      <c r="A266" s="19" t="inlineStr">
        <is>
          <t xml:space="preserve">UA</t>
        </is>
      </c>
      <c r="B266" s="19" t="inlineStr">
        <is>
          <t xml:space="preserve">UA-65</t>
        </is>
      </c>
      <c r="C266" s="37" t="inlineStr">
        <is>
          <t xml:space="preserve">Kherson oblast - non-government-controlled areas, Ukraine</t>
        </is>
      </c>
      <c r="D266" s="20" t="str">
        <f t="shared" si="18"/>
        <v>High Risk</v>
      </c>
      <c r="E266" s="38" t="str">
        <f>IF(SUM('Data · Lists'!C266:F266)&gt;0,"Blacklist: "&amp;TRIM(IF('Data · Lists'!C266=1,"FATF blacklist; ","")&amp;IF('Data · Lists'!D266=1,"UN sanctions; ","")&amp;IF('Data · Lists'!E266=1,"home-jurisdiction sanctions; ","")&amp;IF('Data · Lists'!F266=1,"internal blacklist","")),IF(SUM('Data · Lists'!G266:L266)&gt;0,"Auto-High: "&amp;TRIM(IF('Data · Lists'!G266=1,"FATF greylist; ","")&amp;IF('Data · Lists'!H266=1,"EU high-risk; ","")&amp;IF('Data · Lists'!I266=1,"EU sanctions; ","")&amp;IF('Data · Lists'!J266=1,"UK sanctions; ","")&amp;IF('Data · Lists'!K266=1,"OFAC; ","")&amp;IF('Data · Lists'!L266=1,"Canada sanctions","")),IF(J266=0,"No index data: Manual Review",IF(K266&lt;cov_min,"Coverage below minimum: Manual Review","Index-based"&amp;IF(J266=1," (single indicator, raised one level)","")&amp;IF('Data · Lists'!M266=1," + offshore floor","")))))</f>
        <v>Auto-High: EU sanctions; UK sanctions; Canada sanctions</v>
      </c>
      <c r="F266" s="38" t="str">
        <f t="shared" si="19"/>
        <v>EDD, enhanced ongoing monitoring, management approval to onboard or continue.</v>
      </c>
      <c r="G266" s="21"/>
      <c r="H266" s="39"/>
      <c r="I266" s="21" t="str">
        <f>IF(SUM('Data · Lists'!C266:F266)&gt;0,"Blacklist",IF(SUM('Data · Lists'!G266:L266)&gt;0,"High Risk",IF(J266=0,"Manual Review",IF(K266&lt;cov_min,"Manual Review",INDEX(Cfg_Ratings,MIN(3,MAX(IF('Data · Lists'!M266=1,off_floor,1),IF(J266=1,IF(L266&lt;band_L,1,IF(L266&lt;band_M,2,3))+1,IF(L266&lt;band_L,1,IF(L266&lt;band_M,2,3))))))))))</f>
        <v>High Risk</v>
      </c>
      <c r="J266" s="21">
        <f t="shared" si="20"/>
        <v>0</v>
      </c>
      <c r="K266" s="22">
        <f t="shared" si="21"/>
        <v>0.0</v>
      </c>
      <c r="L266" s="23" t="str">
        <f t="shared" si="22"/>
        <v/>
      </c>
      <c r="M266" s="21" t="str">
        <f>IF('Data · Indices'!C266="","",IF('Data · Indices'!C266="Low",1,IF('Data · Indices'!C266="Medium",2,IF('Data · Indices'!C266="High",3,NA()))))</f>
        <v/>
      </c>
      <c r="N266" s="21" t="str">
        <f>IF('Data · Indices'!D266="","",IF('Data · Indices'!D266="Low",1,IF('Data · Indices'!D266="Medium",2,IF('Data · Indices'!D266="High",3,NA()))))</f>
        <v/>
      </c>
      <c r="O266" s="21" t="str">
        <f>IF('Data · Indices'!E266="","",IF('Data · Indices'!E266="Low",1,IF('Data · Indices'!E266="Medium",2,IF('Data · Indices'!E266="High",3,NA()))))</f>
        <v/>
      </c>
      <c r="P266" s="21" t="str">
        <f>IF('Data · Indices'!F266="","",IF('Data · Indices'!F266="Low",1,IF('Data · Indices'!F266="Medium",2,IF('Data · Indices'!F266="High",3,NA()))))</f>
        <v/>
      </c>
      <c r="Q266" s="21" t="str">
        <f>IF('Data · Indices'!G266="","",IF('Data · Indices'!G266="Low",1,IF('Data · Indices'!G266="Medium",2,IF('Data · Indices'!G266="High",3,NA()))))</f>
        <v/>
      </c>
      <c r="R266" s="21">
        <f t="shared" si="23"/>
        <v>0</v>
      </c>
      <c r="S266" s="19" t="inlineStr">
        <is>
          <t xml:space="preserve"/>
        </is>
      </c>
      <c r="T266" s="38" t="inlineStr">
        <is>
          <t xml:space="preserve">ISO 3166-2 subdivision - sanctions territory (NGCA only)</t>
        </is>
      </c>
      <c r="U266" s="39"/>
    </row>
  </sheetData>
  <autoFilter ref="A5:U266" xr:uid="{00000000-0009-0000-0000-000003000000}"/>
  <conditionalFormatting sqref="D6:D266">
    <cfRule type="cellIs" dxfId="11" priority="1" operator="equal">
      <formula>"Blacklist"</formula>
    </cfRule>
    <cfRule type="cellIs" dxfId="10" priority="3" operator="equal">
      <formula>"High Risk"</formula>
    </cfRule>
    <cfRule type="cellIs" dxfId="9" priority="5" operator="equal">
      <formula>"Medium Risk"</formula>
    </cfRule>
    <cfRule type="cellIs" dxfId="8" priority="7" operator="equal">
      <formula>"Low Risk"</formula>
    </cfRule>
    <cfRule type="cellIs" dxfId="7" priority="9" operator="equal">
      <formula>"Manual Review"</formula>
    </cfRule>
  </conditionalFormatting>
  <conditionalFormatting sqref="H6:H266">
    <cfRule type="expression" dxfId="6" priority="11">
      <formula>AND($G6&lt;&gt;"",$H6="")</formula>
    </cfRule>
  </conditionalFormatting>
  <conditionalFormatting sqref="I6:I266">
    <cfRule type="cellIs" dxfId="5" priority="2" operator="equal">
      <formula>"Blacklist"</formula>
    </cfRule>
    <cfRule type="cellIs" dxfId="4" priority="4" operator="equal">
      <formula>"High Risk"</formula>
    </cfRule>
    <cfRule type="cellIs" dxfId="3" priority="6" operator="equal">
      <formula>"Medium Risk"</formula>
    </cfRule>
    <cfRule type="cellIs" dxfId="2" priority="8" operator="equal">
      <formula>"Low Risk"</formula>
    </cfRule>
    <cfRule type="cellIs" dxfId="1" priority="10" operator="equal">
      <formula>"Manual Review"</formula>
    </cfRule>
  </conditionalFormatting>
  <dataValidations count="1">
    <dataValidation type="list" allowBlank="1" promptTitle="Manual override" prompt="Leave blank to accept the automatic rating. If you set a value here, the rationale in the next column becomes mandatory." sqref="G6:G266" xr:uid="{00000000-0002-0000-0300-000000000000}">
      <formula1>"Low Risk,Medium Risk,High Risk,Blacklist"</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266"/>
  <sheetViews>
    <sheetView showGridLines="0" workbookViewId="0">
      <pane xSplit="2" ySplit="5" topLeftCell="C6" activePane="bottomRight" state="frozen"/>
      <selection pane="topRight"/>
      <selection pane="bottomLeft"/>
      <selection pane="bottomRight" activeCell="F5" sqref="F5"/>
    </sheetView>
  </sheetViews>
  <sheetFormatPr baseColWidth="10" defaultColWidth="8.83203125" defaultRowHeight="15" x14ac:dyDescent="0.2"/>
  <cols>
    <col min="1" max="1" width="8" customWidth="1"/>
    <col min="2" max="2" width="30" customWidth="1"/>
    <col min="3" max="4" width="13" customWidth="1"/>
    <col min="5" max="5" width="37.6640625" bestFit="1" customWidth="1"/>
    <col min="6" max="6" width="21.83203125" bestFit="1" customWidth="1"/>
    <col min="7" max="7" width="13" customWidth="1"/>
    <col min="8" max="8" width="17.33203125" customWidth="1"/>
    <col min="9" max="15" width="13" customWidth="1"/>
  </cols>
  <sheetData>
    <row r="1" spans="1:15" x14ac:dyDescent="0.2">
      <c r="A1" s="6" t="s">
        <v>0</v>
      </c>
    </row>
    <row r="2" spans="1:15" ht="26" customHeight="1" x14ac:dyDescent="0.25">
      <c r="A2" s="7" t="s">
        <v>1100</v>
      </c>
    </row>
    <row r="3" spans="1:15" x14ac:dyDescent="0.2">
      <c r="A3" s="3" t="s">
        <v>1101</v>
      </c>
    </row>
    <row r="4" spans="1:15" ht="30" customHeight="1" x14ac:dyDescent="0.2">
      <c r="E4" s="10" t="s">
        <v>1102</v>
      </c>
      <c r="F4" s="10" t="s">
        <v>1282</v>
      </c>
    </row>
    <row r="5" spans="1:15" ht="30" customHeight="1" x14ac:dyDescent="0.2">
      <c r="A5" s="34" t="s">
        <v>66</v>
      </c>
      <c r="B5" s="34" t="s">
        <v>67</v>
      </c>
      <c r="C5" s="34" t="s">
        <v>1103</v>
      </c>
      <c r="D5" s="34" t="s">
        <v>1104</v>
      </c>
      <c r="E5" s="34" t="s">
        <v>1105</v>
      </c>
      <c r="F5" s="34" t="s">
        <v>1106</v>
      </c>
      <c r="G5" s="34" t="s">
        <v>1107</v>
      </c>
      <c r="H5" s="34" t="s">
        <v>1108</v>
      </c>
      <c r="I5" s="34" t="s">
        <v>1109</v>
      </c>
      <c r="J5" s="34" t="s">
        <v>1110</v>
      </c>
      <c r="K5" s="34" t="s">
        <v>1111</v>
      </c>
      <c r="L5" s="34" t="s">
        <v>1112</v>
      </c>
      <c r="M5" s="34" t="s">
        <v>1113</v>
      </c>
      <c r="N5" s="34" t="s">
        <v>1114</v>
      </c>
      <c r="O5" s="34" t="s">
        <v>1115</v>
      </c>
    </row>
    <row r="6" spans="1:15" x14ac:dyDescent="0.2">
      <c r="A6" s="40" t="s">
        <v>81</v>
      </c>
      <c r="B6" s="35" t="s">
        <v>82</v>
      </c>
      <c r="C6" s="15">
        <v>0</v>
      </c>
      <c r="D6" s="15">
        <v>0</v>
      </c>
      <c r="E6" s="15">
        <v>0</v>
      </c>
      <c r="F6" s="15">
        <v>0</v>
      </c>
      <c r="G6" s="15">
        <v>0</v>
      </c>
      <c r="H6" s="15">
        <v>0</v>
      </c>
      <c r="I6" s="15">
        <v>0</v>
      </c>
      <c r="J6" s="15">
        <v>0</v>
      </c>
      <c r="K6" s="15">
        <v>0</v>
      </c>
      <c r="L6" s="15">
        <v>0</v>
      </c>
      <c r="M6" s="15">
        <v>0</v>
      </c>
      <c r="N6" s="15">
        <v>0</v>
      </c>
      <c r="O6" s="15">
        <v>0</v>
      </c>
    </row>
    <row r="7" spans="1:15" x14ac:dyDescent="0.2">
      <c r="A7" s="41" t="s">
        <v>86</v>
      </c>
      <c r="B7" s="37" t="s">
        <v>87</v>
      </c>
      <c r="C7" s="19">
        <v>0</v>
      </c>
      <c r="D7" s="19">
        <v>0</v>
      </c>
      <c r="E7" s="19">
        <v>0</v>
      </c>
      <c r="F7" s="19">
        <v>0</v>
      </c>
      <c r="G7" s="19">
        <v>0</v>
      </c>
      <c r="H7" s="19">
        <v>1</v>
      </c>
      <c r="I7" s="19">
        <v>0</v>
      </c>
      <c r="J7" s="19">
        <v>0</v>
      </c>
      <c r="K7" s="19">
        <v>0</v>
      </c>
      <c r="L7" s="19">
        <v>0</v>
      </c>
      <c r="M7" s="19">
        <v>0</v>
      </c>
      <c r="N7" s="19">
        <v>0</v>
      </c>
      <c r="O7" s="19">
        <v>0</v>
      </c>
    </row>
    <row r="8" spans="1:15" x14ac:dyDescent="0.2">
      <c r="A8" s="40" t="s">
        <v>90</v>
      </c>
      <c r="B8" s="35" t="s">
        <v>91</v>
      </c>
      <c r="C8" s="15">
        <v>0</v>
      </c>
      <c r="D8" s="15">
        <v>0</v>
      </c>
      <c r="E8" s="15">
        <v>0</v>
      </c>
      <c r="F8" s="15">
        <v>0</v>
      </c>
      <c r="G8" s="15">
        <v>0</v>
      </c>
      <c r="H8" s="15">
        <v>0</v>
      </c>
      <c r="I8" s="15">
        <v>0</v>
      </c>
      <c r="J8" s="15">
        <v>0</v>
      </c>
      <c r="K8" s="15">
        <v>0</v>
      </c>
      <c r="L8" s="15">
        <v>0</v>
      </c>
      <c r="M8" s="15">
        <v>0</v>
      </c>
      <c r="N8" s="15">
        <v>0</v>
      </c>
      <c r="O8" s="15">
        <v>0</v>
      </c>
    </row>
    <row r="9" spans="1:15" x14ac:dyDescent="0.2">
      <c r="A9" s="41" t="s">
        <v>94</v>
      </c>
      <c r="B9" s="37" t="s">
        <v>95</v>
      </c>
      <c r="C9" s="19">
        <v>0</v>
      </c>
      <c r="D9" s="19">
        <v>0</v>
      </c>
      <c r="E9" s="19">
        <v>0</v>
      </c>
      <c r="F9" s="19">
        <v>0</v>
      </c>
      <c r="G9" s="19">
        <v>0</v>
      </c>
      <c r="H9" s="19">
        <v>1</v>
      </c>
      <c r="I9" s="19">
        <v>0</v>
      </c>
      <c r="J9" s="19">
        <v>0</v>
      </c>
      <c r="K9" s="19">
        <v>0</v>
      </c>
      <c r="L9" s="19">
        <v>0</v>
      </c>
      <c r="M9" s="19">
        <v>0</v>
      </c>
      <c r="N9" s="19">
        <v>0</v>
      </c>
      <c r="O9" s="19">
        <v>0</v>
      </c>
    </row>
    <row r="10" spans="1:15" x14ac:dyDescent="0.2">
      <c r="A10" s="40" t="s">
        <v>98</v>
      </c>
      <c r="B10" s="35" t="s">
        <v>99</v>
      </c>
      <c r="C10" s="15">
        <v>0</v>
      </c>
      <c r="D10" s="15">
        <v>0</v>
      </c>
      <c r="E10" s="15">
        <v>0</v>
      </c>
      <c r="F10" s="15">
        <v>0</v>
      </c>
      <c r="G10" s="15">
        <v>0</v>
      </c>
      <c r="H10" s="15">
        <v>0</v>
      </c>
      <c r="I10" s="15">
        <v>0</v>
      </c>
      <c r="J10" s="15">
        <v>0</v>
      </c>
      <c r="K10" s="15">
        <v>0</v>
      </c>
      <c r="L10" s="15">
        <v>0</v>
      </c>
      <c r="M10" s="15">
        <v>0</v>
      </c>
      <c r="N10" s="15">
        <v>1</v>
      </c>
      <c r="O10" s="15">
        <v>0</v>
      </c>
    </row>
    <row r="11" spans="1:15" x14ac:dyDescent="0.2">
      <c r="A11" s="41" t="s">
        <v>102</v>
      </c>
      <c r="B11" s="37" t="s">
        <v>103</v>
      </c>
      <c r="C11" s="19">
        <v>0</v>
      </c>
      <c r="D11" s="19">
        <v>0</v>
      </c>
      <c r="E11" s="19">
        <v>0</v>
      </c>
      <c r="F11" s="19">
        <v>0</v>
      </c>
      <c r="G11" s="19">
        <v>0</v>
      </c>
      <c r="H11" s="19">
        <v>0</v>
      </c>
      <c r="I11" s="19">
        <v>0</v>
      </c>
      <c r="J11" s="19">
        <v>0</v>
      </c>
      <c r="K11" s="19">
        <v>0</v>
      </c>
      <c r="L11" s="19">
        <v>0</v>
      </c>
      <c r="M11" s="19">
        <v>1</v>
      </c>
      <c r="N11" s="19">
        <v>0</v>
      </c>
      <c r="O11" s="19">
        <v>0</v>
      </c>
    </row>
    <row r="12" spans="1:15" x14ac:dyDescent="0.2">
      <c r="A12" s="40" t="s">
        <v>106</v>
      </c>
      <c r="B12" s="35" t="s">
        <v>107</v>
      </c>
      <c r="C12" s="15">
        <v>0</v>
      </c>
      <c r="D12" s="15">
        <v>0</v>
      </c>
      <c r="E12" s="15">
        <v>0</v>
      </c>
      <c r="F12" s="15">
        <v>0</v>
      </c>
      <c r="G12" s="15">
        <v>1</v>
      </c>
      <c r="H12" s="15">
        <v>1</v>
      </c>
      <c r="I12" s="15">
        <v>0</v>
      </c>
      <c r="J12" s="15">
        <v>0</v>
      </c>
      <c r="K12" s="15">
        <v>0</v>
      </c>
      <c r="L12" s="15">
        <v>0</v>
      </c>
      <c r="M12" s="15">
        <v>0</v>
      </c>
      <c r="N12" s="15">
        <v>0</v>
      </c>
      <c r="O12" s="15">
        <v>0</v>
      </c>
    </row>
    <row r="13" spans="1:15" x14ac:dyDescent="0.2">
      <c r="A13" s="41" t="s">
        <v>110</v>
      </c>
      <c r="B13" s="37" t="s">
        <v>111</v>
      </c>
      <c r="C13" s="19">
        <v>0</v>
      </c>
      <c r="D13" s="19">
        <v>0</v>
      </c>
      <c r="E13" s="19">
        <v>0</v>
      </c>
      <c r="F13" s="19">
        <v>0</v>
      </c>
      <c r="G13" s="19">
        <v>0</v>
      </c>
      <c r="H13" s="19">
        <v>0</v>
      </c>
      <c r="I13" s="19">
        <v>0</v>
      </c>
      <c r="J13" s="19">
        <v>0</v>
      </c>
      <c r="K13" s="19">
        <v>0</v>
      </c>
      <c r="L13" s="19">
        <v>0</v>
      </c>
      <c r="M13" s="19">
        <v>1</v>
      </c>
      <c r="N13" s="19">
        <v>1</v>
      </c>
      <c r="O13" s="19">
        <v>0</v>
      </c>
    </row>
    <row r="14" spans="1:15" x14ac:dyDescent="0.2">
      <c r="A14" s="40" t="s">
        <v>114</v>
      </c>
      <c r="B14" s="35" t="s">
        <v>115</v>
      </c>
      <c r="C14" s="15">
        <v>0</v>
      </c>
      <c r="D14" s="15">
        <v>0</v>
      </c>
      <c r="E14" s="15">
        <v>0</v>
      </c>
      <c r="F14" s="15">
        <v>0</v>
      </c>
      <c r="G14" s="15">
        <v>0</v>
      </c>
      <c r="H14" s="15">
        <v>0</v>
      </c>
      <c r="I14" s="15">
        <v>0</v>
      </c>
      <c r="J14" s="15">
        <v>0</v>
      </c>
      <c r="K14" s="15">
        <v>0</v>
      </c>
      <c r="L14" s="15">
        <v>0</v>
      </c>
      <c r="M14" s="15">
        <v>0</v>
      </c>
      <c r="N14" s="15">
        <v>0</v>
      </c>
      <c r="O14" s="15">
        <v>0</v>
      </c>
    </row>
    <row r="15" spans="1:15" x14ac:dyDescent="0.2">
      <c r="A15" s="41" t="s">
        <v>118</v>
      </c>
      <c r="B15" s="37" t="s">
        <v>119</v>
      </c>
      <c r="C15" s="19">
        <v>0</v>
      </c>
      <c r="D15" s="19">
        <v>0</v>
      </c>
      <c r="E15" s="19">
        <v>0</v>
      </c>
      <c r="F15" s="19">
        <v>0</v>
      </c>
      <c r="G15" s="19">
        <v>0</v>
      </c>
      <c r="H15" s="19">
        <v>0</v>
      </c>
      <c r="I15" s="19">
        <v>0</v>
      </c>
      <c r="J15" s="19">
        <v>0</v>
      </c>
      <c r="K15" s="19">
        <v>0</v>
      </c>
      <c r="L15" s="19">
        <v>0</v>
      </c>
      <c r="M15" s="19">
        <v>1</v>
      </c>
      <c r="N15" s="19">
        <v>0</v>
      </c>
      <c r="O15" s="19">
        <v>0</v>
      </c>
    </row>
    <row r="16" spans="1:15" x14ac:dyDescent="0.2">
      <c r="A16" s="40" t="s">
        <v>122</v>
      </c>
      <c r="B16" s="35" t="s">
        <v>123</v>
      </c>
      <c r="C16" s="15">
        <v>0</v>
      </c>
      <c r="D16" s="15">
        <v>0</v>
      </c>
      <c r="E16" s="15">
        <v>0</v>
      </c>
      <c r="F16" s="15">
        <v>0</v>
      </c>
      <c r="G16" s="15">
        <v>0</v>
      </c>
      <c r="H16" s="15">
        <v>0</v>
      </c>
      <c r="I16" s="15">
        <v>0</v>
      </c>
      <c r="J16" s="15">
        <v>0</v>
      </c>
      <c r="K16" s="15">
        <v>0</v>
      </c>
      <c r="L16" s="15">
        <v>0</v>
      </c>
      <c r="M16" s="15">
        <v>0</v>
      </c>
      <c r="N16" s="15">
        <v>0</v>
      </c>
      <c r="O16" s="15">
        <v>0</v>
      </c>
    </row>
    <row r="17" spans="1:15" x14ac:dyDescent="0.2">
      <c r="A17" s="41" t="s">
        <v>126</v>
      </c>
      <c r="B17" s="37" t="s">
        <v>127</v>
      </c>
      <c r="C17" s="19">
        <v>0</v>
      </c>
      <c r="D17" s="19">
        <v>0</v>
      </c>
      <c r="E17" s="19">
        <v>0</v>
      </c>
      <c r="F17" s="19">
        <v>0</v>
      </c>
      <c r="G17" s="19">
        <v>0</v>
      </c>
      <c r="H17" s="19">
        <v>0</v>
      </c>
      <c r="I17" s="19">
        <v>0</v>
      </c>
      <c r="J17" s="19">
        <v>0</v>
      </c>
      <c r="K17" s="19">
        <v>0</v>
      </c>
      <c r="L17" s="19">
        <v>0</v>
      </c>
      <c r="M17" s="19">
        <v>0</v>
      </c>
      <c r="N17" s="19">
        <v>0</v>
      </c>
      <c r="O17" s="19">
        <v>0</v>
      </c>
    </row>
    <row r="18" spans="1:15" x14ac:dyDescent="0.2">
      <c r="A18" s="40" t="s">
        <v>130</v>
      </c>
      <c r="B18" s="35" t="s">
        <v>131</v>
      </c>
      <c r="C18" s="15">
        <v>0</v>
      </c>
      <c r="D18" s="15">
        <v>0</v>
      </c>
      <c r="E18" s="15">
        <v>0</v>
      </c>
      <c r="F18" s="15">
        <v>0</v>
      </c>
      <c r="G18" s="15">
        <v>0</v>
      </c>
      <c r="H18" s="15">
        <v>0</v>
      </c>
      <c r="I18" s="15">
        <v>0</v>
      </c>
      <c r="J18" s="15">
        <v>0</v>
      </c>
      <c r="K18" s="15">
        <v>0</v>
      </c>
      <c r="L18" s="15">
        <v>0</v>
      </c>
      <c r="M18" s="15">
        <v>1</v>
      </c>
      <c r="N18" s="15">
        <v>0</v>
      </c>
      <c r="O18" s="15">
        <v>0</v>
      </c>
    </row>
    <row r="19" spans="1:15" x14ac:dyDescent="0.2">
      <c r="A19" s="41" t="s">
        <v>134</v>
      </c>
      <c r="B19" s="37" t="s">
        <v>135</v>
      </c>
      <c r="C19" s="19">
        <v>0</v>
      </c>
      <c r="D19" s="19">
        <v>0</v>
      </c>
      <c r="E19" s="19">
        <v>0</v>
      </c>
      <c r="F19" s="19">
        <v>0</v>
      </c>
      <c r="G19" s="19">
        <v>0</v>
      </c>
      <c r="H19" s="19">
        <v>0</v>
      </c>
      <c r="I19" s="19">
        <v>0</v>
      </c>
      <c r="J19" s="19">
        <v>0</v>
      </c>
      <c r="K19" s="19">
        <v>0</v>
      </c>
      <c r="L19" s="19">
        <v>0</v>
      </c>
      <c r="M19" s="19">
        <v>0</v>
      </c>
      <c r="N19" s="19">
        <v>0</v>
      </c>
      <c r="O19" s="19">
        <v>0</v>
      </c>
    </row>
    <row r="20" spans="1:15" x14ac:dyDescent="0.2">
      <c r="A20" s="40" t="s">
        <v>138</v>
      </c>
      <c r="B20" s="35" t="s">
        <v>139</v>
      </c>
      <c r="C20" s="15">
        <v>0</v>
      </c>
      <c r="D20" s="15">
        <v>0</v>
      </c>
      <c r="E20" s="15">
        <v>0</v>
      </c>
      <c r="F20" s="15">
        <v>0</v>
      </c>
      <c r="G20" s="15">
        <v>0</v>
      </c>
      <c r="H20" s="15">
        <v>0</v>
      </c>
      <c r="I20" s="15">
        <v>0</v>
      </c>
      <c r="J20" s="15">
        <v>0</v>
      </c>
      <c r="K20" s="15">
        <v>0</v>
      </c>
      <c r="L20" s="15">
        <v>0</v>
      </c>
      <c r="M20" s="15">
        <v>0</v>
      </c>
      <c r="N20" s="15">
        <v>0</v>
      </c>
      <c r="O20" s="15">
        <v>0</v>
      </c>
    </row>
    <row r="21" spans="1:15" x14ac:dyDescent="0.2">
      <c r="A21" s="41" t="s">
        <v>142</v>
      </c>
      <c r="B21" s="37" t="s">
        <v>143</v>
      </c>
      <c r="C21" s="19">
        <v>0</v>
      </c>
      <c r="D21" s="19">
        <v>0</v>
      </c>
      <c r="E21" s="19">
        <v>0</v>
      </c>
      <c r="F21" s="19">
        <v>0</v>
      </c>
      <c r="G21" s="19">
        <v>0</v>
      </c>
      <c r="H21" s="19">
        <v>0</v>
      </c>
      <c r="I21" s="19">
        <v>0</v>
      </c>
      <c r="J21" s="19">
        <v>0</v>
      </c>
      <c r="K21" s="19">
        <v>0</v>
      </c>
      <c r="L21" s="19">
        <v>0</v>
      </c>
      <c r="M21" s="19">
        <v>0</v>
      </c>
      <c r="N21" s="19">
        <v>0</v>
      </c>
      <c r="O21" s="19">
        <v>0</v>
      </c>
    </row>
    <row r="22" spans="1:15" x14ac:dyDescent="0.2">
      <c r="A22" s="40" t="s">
        <v>146</v>
      </c>
      <c r="B22" s="35" t="s">
        <v>147</v>
      </c>
      <c r="C22" s="15">
        <v>0</v>
      </c>
      <c r="D22" s="15">
        <v>0</v>
      </c>
      <c r="E22" s="15">
        <v>0</v>
      </c>
      <c r="F22" s="15">
        <v>0</v>
      </c>
      <c r="G22" s="15">
        <v>0</v>
      </c>
      <c r="H22" s="15">
        <v>0</v>
      </c>
      <c r="I22" s="15">
        <v>0</v>
      </c>
      <c r="J22" s="15">
        <v>0</v>
      </c>
      <c r="K22" s="15">
        <v>0</v>
      </c>
      <c r="L22" s="15">
        <v>0</v>
      </c>
      <c r="M22" s="15">
        <v>1</v>
      </c>
      <c r="N22" s="15">
        <v>0</v>
      </c>
      <c r="O22" s="15">
        <v>0</v>
      </c>
    </row>
    <row r="23" spans="1:15" x14ac:dyDescent="0.2">
      <c r="A23" s="41" t="s">
        <v>150</v>
      </c>
      <c r="B23" s="37" t="s">
        <v>151</v>
      </c>
      <c r="C23" s="19">
        <v>0</v>
      </c>
      <c r="D23" s="19">
        <v>0</v>
      </c>
      <c r="E23" s="19">
        <v>0</v>
      </c>
      <c r="F23" s="19">
        <v>0</v>
      </c>
      <c r="G23" s="19">
        <v>0</v>
      </c>
      <c r="H23" s="19">
        <v>0</v>
      </c>
      <c r="I23" s="19">
        <v>0</v>
      </c>
      <c r="J23" s="19">
        <v>0</v>
      </c>
      <c r="K23" s="19">
        <v>0</v>
      </c>
      <c r="L23" s="19">
        <v>0</v>
      </c>
      <c r="M23" s="19">
        <v>1</v>
      </c>
      <c r="N23" s="19">
        <v>0</v>
      </c>
      <c r="O23" s="19">
        <v>0</v>
      </c>
    </row>
    <row r="24" spans="1:15" x14ac:dyDescent="0.2">
      <c r="A24" s="40" t="s">
        <v>154</v>
      </c>
      <c r="B24" s="35" t="s">
        <v>155</v>
      </c>
      <c r="C24" s="15">
        <v>0</v>
      </c>
      <c r="D24" s="15">
        <v>0</v>
      </c>
      <c r="E24" s="15">
        <v>0</v>
      </c>
      <c r="F24" s="15">
        <v>0</v>
      </c>
      <c r="G24" s="15">
        <v>0</v>
      </c>
      <c r="H24" s="15">
        <v>0</v>
      </c>
      <c r="I24" s="15">
        <v>0</v>
      </c>
      <c r="J24" s="15">
        <v>0</v>
      </c>
      <c r="K24" s="15">
        <v>0</v>
      </c>
      <c r="L24" s="15">
        <v>0</v>
      </c>
      <c r="M24" s="15">
        <v>0</v>
      </c>
      <c r="N24" s="15">
        <v>0</v>
      </c>
      <c r="O24" s="15">
        <v>0</v>
      </c>
    </row>
    <row r="25" spans="1:15" x14ac:dyDescent="0.2">
      <c r="A25" s="41" t="s">
        <v>158</v>
      </c>
      <c r="B25" s="37" t="s">
        <v>159</v>
      </c>
      <c r="C25" s="19">
        <v>0</v>
      </c>
      <c r="D25" s="19">
        <v>0</v>
      </c>
      <c r="E25" s="19">
        <v>0</v>
      </c>
      <c r="F25" s="19">
        <v>0</v>
      </c>
      <c r="G25" s="19">
        <v>0</v>
      </c>
      <c r="H25" s="19">
        <v>0</v>
      </c>
      <c r="I25" s="19">
        <v>0</v>
      </c>
      <c r="J25" s="19">
        <v>0</v>
      </c>
      <c r="K25" s="19">
        <v>0</v>
      </c>
      <c r="L25" s="19">
        <v>0</v>
      </c>
      <c r="M25" s="19">
        <v>1</v>
      </c>
      <c r="N25" s="19">
        <v>0</v>
      </c>
      <c r="O25" s="19">
        <v>0</v>
      </c>
    </row>
    <row r="26" spans="1:15" x14ac:dyDescent="0.2">
      <c r="A26" s="40" t="s">
        <v>162</v>
      </c>
      <c r="B26" s="35" t="s">
        <v>163</v>
      </c>
      <c r="C26" s="15">
        <v>0</v>
      </c>
      <c r="D26" s="15">
        <v>0</v>
      </c>
      <c r="E26" s="15">
        <v>0</v>
      </c>
      <c r="F26" s="15">
        <v>0</v>
      </c>
      <c r="G26" s="15">
        <v>0</v>
      </c>
      <c r="H26" s="15">
        <v>0</v>
      </c>
      <c r="I26" s="15">
        <v>1</v>
      </c>
      <c r="J26" s="15">
        <v>1</v>
      </c>
      <c r="K26" s="15">
        <v>0</v>
      </c>
      <c r="L26" s="15">
        <v>1</v>
      </c>
      <c r="M26" s="15">
        <v>0</v>
      </c>
      <c r="N26" s="15">
        <v>0</v>
      </c>
      <c r="O26" s="15">
        <v>0</v>
      </c>
    </row>
    <row r="27" spans="1:15" x14ac:dyDescent="0.2">
      <c r="A27" s="41" t="s">
        <v>166</v>
      </c>
      <c r="B27" s="37" t="s">
        <v>167</v>
      </c>
      <c r="C27" s="19">
        <v>0</v>
      </c>
      <c r="D27" s="19">
        <v>0</v>
      </c>
      <c r="E27" s="19">
        <v>0</v>
      </c>
      <c r="F27" s="19">
        <v>0</v>
      </c>
      <c r="G27" s="19">
        <v>0</v>
      </c>
      <c r="H27" s="19">
        <v>0</v>
      </c>
      <c r="I27" s="19">
        <v>0</v>
      </c>
      <c r="J27" s="19">
        <v>0</v>
      </c>
      <c r="K27" s="19">
        <v>0</v>
      </c>
      <c r="L27" s="19">
        <v>0</v>
      </c>
      <c r="M27" s="19">
        <v>0</v>
      </c>
      <c r="N27" s="19">
        <v>0</v>
      </c>
      <c r="O27" s="19">
        <v>0</v>
      </c>
    </row>
    <row r="28" spans="1:15" x14ac:dyDescent="0.2">
      <c r="A28" s="40" t="s">
        <v>170</v>
      </c>
      <c r="B28" s="35" t="s">
        <v>171</v>
      </c>
      <c r="C28" s="15">
        <v>0</v>
      </c>
      <c r="D28" s="15">
        <v>0</v>
      </c>
      <c r="E28" s="15">
        <v>0</v>
      </c>
      <c r="F28" s="15">
        <v>0</v>
      </c>
      <c r="G28" s="15">
        <v>0</v>
      </c>
      <c r="H28" s="15">
        <v>0</v>
      </c>
      <c r="I28" s="15">
        <v>0</v>
      </c>
      <c r="J28" s="15">
        <v>0</v>
      </c>
      <c r="K28" s="15">
        <v>0</v>
      </c>
      <c r="L28" s="15">
        <v>0</v>
      </c>
      <c r="M28" s="15">
        <v>1</v>
      </c>
      <c r="N28" s="15">
        <v>0</v>
      </c>
      <c r="O28" s="15">
        <v>0</v>
      </c>
    </row>
    <row r="29" spans="1:15" x14ac:dyDescent="0.2">
      <c r="A29" s="41" t="s">
        <v>174</v>
      </c>
      <c r="B29" s="37" t="s">
        <v>175</v>
      </c>
      <c r="C29" s="19">
        <v>0</v>
      </c>
      <c r="D29" s="19">
        <v>0</v>
      </c>
      <c r="E29" s="19">
        <v>0</v>
      </c>
      <c r="F29" s="19">
        <v>0</v>
      </c>
      <c r="G29" s="19">
        <v>0</v>
      </c>
      <c r="H29" s="19">
        <v>0</v>
      </c>
      <c r="I29" s="19">
        <v>0</v>
      </c>
      <c r="J29" s="19">
        <v>0</v>
      </c>
      <c r="K29" s="19">
        <v>0</v>
      </c>
      <c r="L29" s="19">
        <v>0</v>
      </c>
      <c r="M29" s="19">
        <v>0</v>
      </c>
      <c r="N29" s="19">
        <v>0</v>
      </c>
      <c r="O29" s="19">
        <v>0</v>
      </c>
    </row>
    <row r="30" spans="1:15" x14ac:dyDescent="0.2">
      <c r="A30" s="40" t="s">
        <v>178</v>
      </c>
      <c r="B30" s="35" t="s">
        <v>179</v>
      </c>
      <c r="C30" s="15">
        <v>0</v>
      </c>
      <c r="D30" s="15">
        <v>0</v>
      </c>
      <c r="E30" s="15">
        <v>0</v>
      </c>
      <c r="F30" s="15">
        <v>0</v>
      </c>
      <c r="G30" s="15">
        <v>0</v>
      </c>
      <c r="H30" s="15">
        <v>0</v>
      </c>
      <c r="I30" s="15">
        <v>0</v>
      </c>
      <c r="J30" s="15">
        <v>0</v>
      </c>
      <c r="K30" s="15">
        <v>0</v>
      </c>
      <c r="L30" s="15">
        <v>0</v>
      </c>
      <c r="M30" s="15">
        <v>1</v>
      </c>
      <c r="N30" s="15">
        <v>0</v>
      </c>
      <c r="O30" s="15">
        <v>0</v>
      </c>
    </row>
    <row r="31" spans="1:15" x14ac:dyDescent="0.2">
      <c r="A31" s="41" t="s">
        <v>182</v>
      </c>
      <c r="B31" s="37" t="s">
        <v>183</v>
      </c>
      <c r="C31" s="19">
        <v>0</v>
      </c>
      <c r="D31" s="19">
        <v>0</v>
      </c>
      <c r="E31" s="19">
        <v>0</v>
      </c>
      <c r="F31" s="19">
        <v>0</v>
      </c>
      <c r="G31" s="19">
        <v>0</v>
      </c>
      <c r="H31" s="19">
        <v>0</v>
      </c>
      <c r="I31" s="19">
        <v>0</v>
      </c>
      <c r="J31" s="19">
        <v>0</v>
      </c>
      <c r="K31" s="19">
        <v>0</v>
      </c>
      <c r="L31" s="19">
        <v>0</v>
      </c>
      <c r="M31" s="19">
        <v>0</v>
      </c>
      <c r="N31" s="19">
        <v>0</v>
      </c>
      <c r="O31" s="19">
        <v>0</v>
      </c>
    </row>
    <row r="32" spans="1:15" x14ac:dyDescent="0.2">
      <c r="A32" s="40" t="s">
        <v>186</v>
      </c>
      <c r="B32" s="35" t="s">
        <v>187</v>
      </c>
      <c r="C32" s="15">
        <v>0</v>
      </c>
      <c r="D32" s="15">
        <v>0</v>
      </c>
      <c r="E32" s="15">
        <v>0</v>
      </c>
      <c r="F32" s="15">
        <v>0</v>
      </c>
      <c r="G32" s="15">
        <v>1</v>
      </c>
      <c r="H32" s="15">
        <v>1</v>
      </c>
      <c r="I32" s="15">
        <v>0</v>
      </c>
      <c r="J32" s="15">
        <v>0</v>
      </c>
      <c r="K32" s="15">
        <v>0</v>
      </c>
      <c r="L32" s="15">
        <v>0</v>
      </c>
      <c r="M32" s="15">
        <v>0</v>
      </c>
      <c r="N32" s="15">
        <v>0</v>
      </c>
      <c r="O32" s="15">
        <v>0</v>
      </c>
    </row>
    <row r="33" spans="1:15" x14ac:dyDescent="0.2">
      <c r="A33" s="41" t="s">
        <v>190</v>
      </c>
      <c r="B33" s="37" t="s">
        <v>191</v>
      </c>
      <c r="C33" s="19">
        <v>0</v>
      </c>
      <c r="D33" s="19">
        <v>0</v>
      </c>
      <c r="E33" s="19">
        <v>0</v>
      </c>
      <c r="F33" s="19">
        <v>0</v>
      </c>
      <c r="G33" s="19">
        <v>0</v>
      </c>
      <c r="H33" s="19">
        <v>0</v>
      </c>
      <c r="I33" s="19">
        <v>0</v>
      </c>
      <c r="J33" s="19">
        <v>0</v>
      </c>
      <c r="K33" s="19">
        <v>0</v>
      </c>
      <c r="L33" s="19">
        <v>0</v>
      </c>
      <c r="M33" s="19">
        <v>0</v>
      </c>
      <c r="N33" s="19">
        <v>0</v>
      </c>
      <c r="O33" s="19">
        <v>0</v>
      </c>
    </row>
    <row r="34" spans="1:15" x14ac:dyDescent="0.2">
      <c r="A34" s="40" t="s">
        <v>194</v>
      </c>
      <c r="B34" s="35" t="s">
        <v>195</v>
      </c>
      <c r="C34" s="15">
        <v>0</v>
      </c>
      <c r="D34" s="15">
        <v>0</v>
      </c>
      <c r="E34" s="15">
        <v>0</v>
      </c>
      <c r="F34" s="15">
        <v>0</v>
      </c>
      <c r="G34" s="15">
        <v>1</v>
      </c>
      <c r="H34" s="15">
        <v>0</v>
      </c>
      <c r="I34" s="15">
        <v>0</v>
      </c>
      <c r="J34" s="15">
        <v>0</v>
      </c>
      <c r="K34" s="15">
        <v>0</v>
      </c>
      <c r="L34" s="15">
        <v>0</v>
      </c>
      <c r="M34" s="15">
        <v>0</v>
      </c>
      <c r="N34" s="15">
        <v>0</v>
      </c>
      <c r="O34" s="15">
        <v>0</v>
      </c>
    </row>
    <row r="35" spans="1:15" x14ac:dyDescent="0.2">
      <c r="A35" s="41" t="s">
        <v>198</v>
      </c>
      <c r="B35" s="37" t="s">
        <v>199</v>
      </c>
      <c r="C35" s="19">
        <v>0</v>
      </c>
      <c r="D35" s="19">
        <v>0</v>
      </c>
      <c r="E35" s="19">
        <v>0</v>
      </c>
      <c r="F35" s="19">
        <v>0</v>
      </c>
      <c r="G35" s="19">
        <v>0</v>
      </c>
      <c r="H35" s="19">
        <v>0</v>
      </c>
      <c r="I35" s="19">
        <v>0</v>
      </c>
      <c r="J35" s="19">
        <v>0</v>
      </c>
      <c r="K35" s="19">
        <v>0</v>
      </c>
      <c r="L35" s="19">
        <v>0</v>
      </c>
      <c r="M35" s="19">
        <v>0</v>
      </c>
      <c r="N35" s="19">
        <v>0</v>
      </c>
      <c r="O35" s="19">
        <v>0</v>
      </c>
    </row>
    <row r="36" spans="1:15" x14ac:dyDescent="0.2">
      <c r="A36" s="40" t="s">
        <v>202</v>
      </c>
      <c r="B36" s="35" t="s">
        <v>203</v>
      </c>
      <c r="C36" s="15">
        <v>0</v>
      </c>
      <c r="D36" s="15">
        <v>0</v>
      </c>
      <c r="E36" s="15">
        <v>0</v>
      </c>
      <c r="F36" s="15">
        <v>0</v>
      </c>
      <c r="G36" s="15">
        <v>0</v>
      </c>
      <c r="H36" s="15">
        <v>0</v>
      </c>
      <c r="I36" s="15">
        <v>0</v>
      </c>
      <c r="J36" s="15">
        <v>0</v>
      </c>
      <c r="K36" s="15">
        <v>0</v>
      </c>
      <c r="L36" s="15">
        <v>0</v>
      </c>
      <c r="M36" s="15">
        <v>0</v>
      </c>
      <c r="N36" s="15">
        <v>0</v>
      </c>
      <c r="O36" s="15">
        <v>0</v>
      </c>
    </row>
    <row r="37" spans="1:15" x14ac:dyDescent="0.2">
      <c r="A37" s="41" t="s">
        <v>206</v>
      </c>
      <c r="B37" s="37" t="s">
        <v>207</v>
      </c>
      <c r="C37" s="19">
        <v>0</v>
      </c>
      <c r="D37" s="19">
        <v>0</v>
      </c>
      <c r="E37" s="19">
        <v>0</v>
      </c>
      <c r="F37" s="19">
        <v>0</v>
      </c>
      <c r="G37" s="19">
        <v>0</v>
      </c>
      <c r="H37" s="19">
        <v>0</v>
      </c>
      <c r="I37" s="19">
        <v>0</v>
      </c>
      <c r="J37" s="19">
        <v>0</v>
      </c>
      <c r="K37" s="19">
        <v>0</v>
      </c>
      <c r="L37" s="19">
        <v>0</v>
      </c>
      <c r="M37" s="19">
        <v>0</v>
      </c>
      <c r="N37" s="19">
        <v>0</v>
      </c>
      <c r="O37" s="19">
        <v>0</v>
      </c>
    </row>
    <row r="38" spans="1:15" x14ac:dyDescent="0.2">
      <c r="A38" s="40" t="s">
        <v>210</v>
      </c>
      <c r="B38" s="35" t="s">
        <v>211</v>
      </c>
      <c r="C38" s="15">
        <v>0</v>
      </c>
      <c r="D38" s="15">
        <v>0</v>
      </c>
      <c r="E38" s="15">
        <v>0</v>
      </c>
      <c r="F38" s="15">
        <v>0</v>
      </c>
      <c r="G38" s="15">
        <v>0</v>
      </c>
      <c r="H38" s="15">
        <v>0</v>
      </c>
      <c r="I38" s="15">
        <v>0</v>
      </c>
      <c r="J38" s="15">
        <v>0</v>
      </c>
      <c r="K38" s="15">
        <v>0</v>
      </c>
      <c r="L38" s="15">
        <v>0</v>
      </c>
      <c r="M38" s="15">
        <v>0</v>
      </c>
      <c r="N38" s="15">
        <v>0</v>
      </c>
      <c r="O38" s="15">
        <v>0</v>
      </c>
    </row>
    <row r="39" spans="1:15" x14ac:dyDescent="0.2">
      <c r="A39" s="41" t="s">
        <v>214</v>
      </c>
      <c r="B39" s="37" t="s">
        <v>215</v>
      </c>
      <c r="C39" s="19">
        <v>0</v>
      </c>
      <c r="D39" s="19">
        <v>0</v>
      </c>
      <c r="E39" s="19">
        <v>0</v>
      </c>
      <c r="F39" s="19">
        <v>0</v>
      </c>
      <c r="G39" s="19">
        <v>0</v>
      </c>
      <c r="H39" s="19">
        <v>0</v>
      </c>
      <c r="I39" s="19">
        <v>0</v>
      </c>
      <c r="J39" s="19">
        <v>0</v>
      </c>
      <c r="K39" s="19">
        <v>0</v>
      </c>
      <c r="L39" s="19">
        <v>0</v>
      </c>
      <c r="M39" s="19">
        <v>0</v>
      </c>
      <c r="N39" s="19">
        <v>0</v>
      </c>
      <c r="O39" s="19">
        <v>1</v>
      </c>
    </row>
    <row r="40" spans="1:15" x14ac:dyDescent="0.2">
      <c r="A40" s="40" t="s">
        <v>218</v>
      </c>
      <c r="B40" s="35" t="s">
        <v>219</v>
      </c>
      <c r="C40" s="15">
        <v>0</v>
      </c>
      <c r="D40" s="15">
        <v>0</v>
      </c>
      <c r="E40" s="15">
        <v>0</v>
      </c>
      <c r="F40" s="15">
        <v>0</v>
      </c>
      <c r="G40" s="15">
        <v>0</v>
      </c>
      <c r="H40" s="15">
        <v>0</v>
      </c>
      <c r="I40" s="15">
        <v>0</v>
      </c>
      <c r="J40" s="15">
        <v>0</v>
      </c>
      <c r="K40" s="15">
        <v>0</v>
      </c>
      <c r="L40" s="15">
        <v>0</v>
      </c>
      <c r="M40" s="15">
        <v>0</v>
      </c>
      <c r="N40" s="15">
        <v>0</v>
      </c>
      <c r="O40" s="15">
        <v>0</v>
      </c>
    </row>
    <row r="41" spans="1:15" x14ac:dyDescent="0.2">
      <c r="A41" s="41" t="s">
        <v>222</v>
      </c>
      <c r="B41" s="37" t="s">
        <v>223</v>
      </c>
      <c r="C41" s="19">
        <v>0</v>
      </c>
      <c r="D41" s="19">
        <v>0</v>
      </c>
      <c r="E41" s="19">
        <v>0</v>
      </c>
      <c r="F41" s="19">
        <v>0</v>
      </c>
      <c r="G41" s="19">
        <v>0</v>
      </c>
      <c r="H41" s="19">
        <v>0</v>
      </c>
      <c r="I41" s="19">
        <v>0</v>
      </c>
      <c r="J41" s="19">
        <v>0</v>
      </c>
      <c r="K41" s="19">
        <v>0</v>
      </c>
      <c r="L41" s="19">
        <v>0</v>
      </c>
      <c r="M41" s="19">
        <v>0</v>
      </c>
      <c r="N41" s="19">
        <v>0</v>
      </c>
      <c r="O41" s="19">
        <v>0</v>
      </c>
    </row>
    <row r="42" spans="1:15" x14ac:dyDescent="0.2">
      <c r="A42" s="40" t="s">
        <v>226</v>
      </c>
      <c r="B42" s="35" t="s">
        <v>227</v>
      </c>
      <c r="C42" s="15">
        <v>0</v>
      </c>
      <c r="D42" s="15">
        <v>0</v>
      </c>
      <c r="E42" s="15">
        <v>0</v>
      </c>
      <c r="F42" s="15">
        <v>0</v>
      </c>
      <c r="G42" s="15">
        <v>0</v>
      </c>
      <c r="H42" s="15">
        <v>0</v>
      </c>
      <c r="I42" s="15">
        <v>0</v>
      </c>
      <c r="J42" s="15">
        <v>0</v>
      </c>
      <c r="K42" s="15">
        <v>0</v>
      </c>
      <c r="L42" s="15">
        <v>0</v>
      </c>
      <c r="M42" s="15">
        <v>0</v>
      </c>
      <c r="N42" s="15">
        <v>0</v>
      </c>
      <c r="O42" s="15">
        <v>0</v>
      </c>
    </row>
    <row r="43" spans="1:15" x14ac:dyDescent="0.2">
      <c r="A43" s="41" t="s">
        <v>230</v>
      </c>
      <c r="B43" s="37" t="s">
        <v>231</v>
      </c>
      <c r="C43" s="19">
        <v>0</v>
      </c>
      <c r="D43" s="19">
        <v>0</v>
      </c>
      <c r="E43" s="19">
        <v>0</v>
      </c>
      <c r="F43" s="19">
        <v>0</v>
      </c>
      <c r="G43" s="19">
        <v>0</v>
      </c>
      <c r="H43" s="19">
        <v>0</v>
      </c>
      <c r="I43" s="19">
        <v>0</v>
      </c>
      <c r="J43" s="19">
        <v>0</v>
      </c>
      <c r="K43" s="19">
        <v>0</v>
      </c>
      <c r="L43" s="19">
        <v>0</v>
      </c>
      <c r="M43" s="19">
        <v>0</v>
      </c>
      <c r="N43" s="19">
        <v>0</v>
      </c>
      <c r="O43" s="19">
        <v>0</v>
      </c>
    </row>
    <row r="44" spans="1:15" x14ac:dyDescent="0.2">
      <c r="A44" s="40" t="s">
        <v>234</v>
      </c>
      <c r="B44" s="35" t="s">
        <v>235</v>
      </c>
      <c r="C44" s="15">
        <v>0</v>
      </c>
      <c r="D44" s="15">
        <v>0</v>
      </c>
      <c r="E44" s="15">
        <v>0</v>
      </c>
      <c r="F44" s="15">
        <v>0</v>
      </c>
      <c r="G44" s="15">
        <v>0</v>
      </c>
      <c r="H44" s="15">
        <v>0</v>
      </c>
      <c r="I44" s="15">
        <v>0</v>
      </c>
      <c r="J44" s="15">
        <v>0</v>
      </c>
      <c r="K44" s="15">
        <v>0</v>
      </c>
      <c r="L44" s="15">
        <v>0</v>
      </c>
      <c r="M44" s="15">
        <v>0</v>
      </c>
      <c r="N44" s="15">
        <v>0</v>
      </c>
      <c r="O44" s="15">
        <v>0</v>
      </c>
    </row>
    <row r="45" spans="1:15" x14ac:dyDescent="0.2">
      <c r="A45" s="41" t="s">
        <v>238</v>
      </c>
      <c r="B45" s="37" t="s">
        <v>239</v>
      </c>
      <c r="C45" s="19">
        <v>0</v>
      </c>
      <c r="D45" s="19">
        <v>0</v>
      </c>
      <c r="E45" s="19">
        <v>0</v>
      </c>
      <c r="F45" s="19">
        <v>0</v>
      </c>
      <c r="G45" s="19">
        <v>1</v>
      </c>
      <c r="H45" s="19">
        <v>1</v>
      </c>
      <c r="I45" s="19">
        <v>0</v>
      </c>
      <c r="J45" s="19">
        <v>0</v>
      </c>
      <c r="K45" s="19">
        <v>0</v>
      </c>
      <c r="L45" s="19">
        <v>0</v>
      </c>
      <c r="M45" s="19">
        <v>0</v>
      </c>
      <c r="N45" s="19">
        <v>0</v>
      </c>
      <c r="O45" s="19">
        <v>0</v>
      </c>
    </row>
    <row r="46" spans="1:15" x14ac:dyDescent="0.2">
      <c r="A46" s="40" t="s">
        <v>242</v>
      </c>
      <c r="B46" s="35" t="s">
        <v>243</v>
      </c>
      <c r="C46" s="15">
        <v>0</v>
      </c>
      <c r="D46" s="15">
        <v>0</v>
      </c>
      <c r="E46" s="15">
        <v>0</v>
      </c>
      <c r="F46" s="15">
        <v>0</v>
      </c>
      <c r="G46" s="15">
        <v>0</v>
      </c>
      <c r="H46" s="15">
        <v>0</v>
      </c>
      <c r="I46" s="15">
        <v>0</v>
      </c>
      <c r="J46" s="15">
        <v>0</v>
      </c>
      <c r="K46" s="15">
        <v>0</v>
      </c>
      <c r="L46" s="15">
        <v>0</v>
      </c>
      <c r="M46" s="15">
        <v>0</v>
      </c>
      <c r="N46" s="15">
        <v>0</v>
      </c>
      <c r="O46" s="15">
        <v>0</v>
      </c>
    </row>
    <row r="47" spans="1:15" x14ac:dyDescent="0.2">
      <c r="A47" s="41" t="s">
        <v>246</v>
      </c>
      <c r="B47" s="37" t="s">
        <v>247</v>
      </c>
      <c r="C47" s="19">
        <v>0</v>
      </c>
      <c r="D47" s="19">
        <v>0</v>
      </c>
      <c r="E47" s="19">
        <v>0</v>
      </c>
      <c r="F47" s="19">
        <v>0</v>
      </c>
      <c r="G47" s="19">
        <v>0</v>
      </c>
      <c r="H47" s="19">
        <v>0</v>
      </c>
      <c r="I47" s="19">
        <v>0</v>
      </c>
      <c r="J47" s="19">
        <v>0</v>
      </c>
      <c r="K47" s="19">
        <v>0</v>
      </c>
      <c r="L47" s="19">
        <v>0</v>
      </c>
      <c r="M47" s="19">
        <v>1</v>
      </c>
      <c r="N47" s="19">
        <v>0</v>
      </c>
      <c r="O47" s="19">
        <v>0</v>
      </c>
    </row>
    <row r="48" spans="1:15" x14ac:dyDescent="0.2">
      <c r="A48" s="40" t="s">
        <v>250</v>
      </c>
      <c r="B48" s="35" t="s">
        <v>251</v>
      </c>
      <c r="C48" s="15">
        <v>0</v>
      </c>
      <c r="D48" s="15">
        <v>0</v>
      </c>
      <c r="E48" s="15">
        <v>0</v>
      </c>
      <c r="F48" s="15">
        <v>0</v>
      </c>
      <c r="G48" s="15">
        <v>0</v>
      </c>
      <c r="H48" s="15">
        <v>0</v>
      </c>
      <c r="I48" s="15">
        <v>0</v>
      </c>
      <c r="J48" s="15">
        <v>0</v>
      </c>
      <c r="K48" s="15">
        <v>0</v>
      </c>
      <c r="L48" s="15">
        <v>0</v>
      </c>
      <c r="M48" s="15">
        <v>0</v>
      </c>
      <c r="N48" s="15">
        <v>0</v>
      </c>
      <c r="O48" s="15">
        <v>0</v>
      </c>
    </row>
    <row r="49" spans="1:15" x14ac:dyDescent="0.2">
      <c r="A49" s="41" t="s">
        <v>254</v>
      </c>
      <c r="B49" s="37" t="s">
        <v>255</v>
      </c>
      <c r="C49" s="19">
        <v>0</v>
      </c>
      <c r="D49" s="19">
        <v>0</v>
      </c>
      <c r="E49" s="19">
        <v>0</v>
      </c>
      <c r="F49" s="19">
        <v>0</v>
      </c>
      <c r="G49" s="19">
        <v>0</v>
      </c>
      <c r="H49" s="19">
        <v>0</v>
      </c>
      <c r="I49" s="19">
        <v>0</v>
      </c>
      <c r="J49" s="19">
        <v>0</v>
      </c>
      <c r="K49" s="19">
        <v>0</v>
      </c>
      <c r="L49" s="19">
        <v>0</v>
      </c>
      <c r="M49" s="19">
        <v>0</v>
      </c>
      <c r="N49" s="19">
        <v>0</v>
      </c>
      <c r="O49" s="19">
        <v>0</v>
      </c>
    </row>
    <row r="50" spans="1:15" x14ac:dyDescent="0.2">
      <c r="A50" s="40" t="s">
        <v>258</v>
      </c>
      <c r="B50" s="35" t="s">
        <v>259</v>
      </c>
      <c r="C50" s="15">
        <v>0</v>
      </c>
      <c r="D50" s="15">
        <v>0</v>
      </c>
      <c r="E50" s="15">
        <v>0</v>
      </c>
      <c r="F50" s="15">
        <v>0</v>
      </c>
      <c r="G50" s="15">
        <v>0</v>
      </c>
      <c r="H50" s="15">
        <v>0</v>
      </c>
      <c r="I50" s="15">
        <v>0</v>
      </c>
      <c r="J50" s="15">
        <v>0</v>
      </c>
      <c r="K50" s="15">
        <v>0</v>
      </c>
      <c r="L50" s="15">
        <v>0</v>
      </c>
      <c r="M50" s="15">
        <v>0</v>
      </c>
      <c r="N50" s="15">
        <v>0</v>
      </c>
      <c r="O50" s="15">
        <v>0</v>
      </c>
    </row>
    <row r="51" spans="1:15" x14ac:dyDescent="0.2">
      <c r="A51" s="41" t="s">
        <v>262</v>
      </c>
      <c r="B51" s="37" t="s">
        <v>263</v>
      </c>
      <c r="C51" s="19">
        <v>0</v>
      </c>
      <c r="D51" s="19">
        <v>0</v>
      </c>
      <c r="E51" s="19">
        <v>0</v>
      </c>
      <c r="F51" s="19">
        <v>0</v>
      </c>
      <c r="G51" s="19">
        <v>0</v>
      </c>
      <c r="H51" s="19">
        <v>0</v>
      </c>
      <c r="I51" s="19">
        <v>0</v>
      </c>
      <c r="J51" s="19">
        <v>0</v>
      </c>
      <c r="K51" s="19">
        <v>0</v>
      </c>
      <c r="L51" s="19">
        <v>0</v>
      </c>
      <c r="M51" s="19">
        <v>0</v>
      </c>
      <c r="N51" s="19">
        <v>0</v>
      </c>
      <c r="O51" s="19">
        <v>0</v>
      </c>
    </row>
    <row r="52" spans="1:15" x14ac:dyDescent="0.2">
      <c r="A52" s="40" t="s">
        <v>266</v>
      </c>
      <c r="B52" s="35" t="s">
        <v>267</v>
      </c>
      <c r="C52" s="15">
        <v>0</v>
      </c>
      <c r="D52" s="15">
        <v>0</v>
      </c>
      <c r="E52" s="15">
        <v>0</v>
      </c>
      <c r="F52" s="15">
        <v>0</v>
      </c>
      <c r="G52" s="15">
        <v>0</v>
      </c>
      <c r="H52" s="15">
        <v>0</v>
      </c>
      <c r="I52" s="15">
        <v>0</v>
      </c>
      <c r="J52" s="15">
        <v>0</v>
      </c>
      <c r="K52" s="15">
        <v>0</v>
      </c>
      <c r="L52" s="15">
        <v>0</v>
      </c>
      <c r="M52" s="15">
        <v>0</v>
      </c>
      <c r="N52" s="15">
        <v>0</v>
      </c>
      <c r="O52" s="15">
        <v>0</v>
      </c>
    </row>
    <row r="53" spans="1:15" x14ac:dyDescent="0.2">
      <c r="A53" s="41" t="s">
        <v>270</v>
      </c>
      <c r="B53" s="37" t="s">
        <v>271</v>
      </c>
      <c r="C53" s="19">
        <v>0</v>
      </c>
      <c r="D53" s="19">
        <v>0</v>
      </c>
      <c r="E53" s="19">
        <v>0</v>
      </c>
      <c r="F53" s="19">
        <v>0</v>
      </c>
      <c r="G53" s="19">
        <v>0</v>
      </c>
      <c r="H53" s="19">
        <v>0</v>
      </c>
      <c r="I53" s="19">
        <v>0</v>
      </c>
      <c r="J53" s="19">
        <v>0</v>
      </c>
      <c r="K53" s="19">
        <v>0</v>
      </c>
      <c r="L53" s="19">
        <v>0</v>
      </c>
      <c r="M53" s="19">
        <v>0</v>
      </c>
      <c r="N53" s="19">
        <v>0</v>
      </c>
      <c r="O53" s="19">
        <v>0</v>
      </c>
    </row>
    <row r="54" spans="1:15" x14ac:dyDescent="0.2">
      <c r="A54" s="40" t="s">
        <v>274</v>
      </c>
      <c r="B54" s="35" t="s">
        <v>275</v>
      </c>
      <c r="C54" s="15">
        <v>0</v>
      </c>
      <c r="D54" s="15">
        <v>0</v>
      </c>
      <c r="E54" s="15">
        <v>0</v>
      </c>
      <c r="F54" s="15">
        <v>0</v>
      </c>
      <c r="G54" s="15">
        <v>0</v>
      </c>
      <c r="H54" s="15">
        <v>0</v>
      </c>
      <c r="I54" s="15">
        <v>0</v>
      </c>
      <c r="J54" s="15">
        <v>0</v>
      </c>
      <c r="K54" s="15">
        <v>0</v>
      </c>
      <c r="L54" s="15">
        <v>0</v>
      </c>
      <c r="M54" s="15">
        <v>0</v>
      </c>
      <c r="N54" s="15">
        <v>0</v>
      </c>
      <c r="O54" s="15">
        <v>0</v>
      </c>
    </row>
    <row r="55" spans="1:15" x14ac:dyDescent="0.2">
      <c r="A55" s="41" t="s">
        <v>278</v>
      </c>
      <c r="B55" s="37" t="s">
        <v>279</v>
      </c>
      <c r="C55" s="19">
        <v>0</v>
      </c>
      <c r="D55" s="19">
        <v>0</v>
      </c>
      <c r="E55" s="19">
        <v>0</v>
      </c>
      <c r="F55" s="19">
        <v>0</v>
      </c>
      <c r="G55" s="19">
        <v>0</v>
      </c>
      <c r="H55" s="19">
        <v>0</v>
      </c>
      <c r="I55" s="19">
        <v>0</v>
      </c>
      <c r="J55" s="19">
        <v>0</v>
      </c>
      <c r="K55" s="19">
        <v>0</v>
      </c>
      <c r="L55" s="19">
        <v>0</v>
      </c>
      <c r="M55" s="19">
        <v>0</v>
      </c>
      <c r="N55" s="19">
        <v>0</v>
      </c>
      <c r="O55" s="19">
        <v>0</v>
      </c>
    </row>
    <row r="56" spans="1:15" x14ac:dyDescent="0.2">
      <c r="A56" s="40" t="s">
        <v>282</v>
      </c>
      <c r="B56" s="35" t="s">
        <v>283</v>
      </c>
      <c r="C56" s="15">
        <v>0</v>
      </c>
      <c r="D56" s="15">
        <v>0</v>
      </c>
      <c r="E56" s="15">
        <v>0</v>
      </c>
      <c r="F56" s="15">
        <v>0</v>
      </c>
      <c r="G56" s="15">
        <v>0</v>
      </c>
      <c r="H56" s="15">
        <v>0</v>
      </c>
      <c r="I56" s="15">
        <v>0</v>
      </c>
      <c r="J56" s="15">
        <v>0</v>
      </c>
      <c r="K56" s="15">
        <v>0</v>
      </c>
      <c r="L56" s="15">
        <v>0</v>
      </c>
      <c r="M56" s="15">
        <v>0</v>
      </c>
      <c r="N56" s="15">
        <v>0</v>
      </c>
      <c r="O56" s="15">
        <v>0</v>
      </c>
    </row>
    <row r="57" spans="1:15" x14ac:dyDescent="0.2">
      <c r="A57" s="41" t="s">
        <v>286</v>
      </c>
      <c r="B57" s="37" t="s">
        <v>287</v>
      </c>
      <c r="C57" s="19">
        <v>0</v>
      </c>
      <c r="D57" s="19">
        <v>0</v>
      </c>
      <c r="E57" s="19">
        <v>0</v>
      </c>
      <c r="F57" s="19">
        <v>0</v>
      </c>
      <c r="G57" s="19">
        <v>0</v>
      </c>
      <c r="H57" s="19">
        <v>1</v>
      </c>
      <c r="I57" s="19">
        <v>0</v>
      </c>
      <c r="J57" s="19">
        <v>0</v>
      </c>
      <c r="K57" s="19">
        <v>0</v>
      </c>
      <c r="L57" s="19">
        <v>0</v>
      </c>
      <c r="M57" s="19">
        <v>0</v>
      </c>
      <c r="N57" s="19">
        <v>0</v>
      </c>
      <c r="O57" s="19">
        <v>0</v>
      </c>
    </row>
    <row r="58" spans="1:15" x14ac:dyDescent="0.2">
      <c r="A58" s="40" t="s">
        <v>290</v>
      </c>
      <c r="B58" s="35" t="s">
        <v>291</v>
      </c>
      <c r="C58" s="15">
        <v>0</v>
      </c>
      <c r="D58" s="15">
        <v>0</v>
      </c>
      <c r="E58" s="15">
        <v>0</v>
      </c>
      <c r="F58" s="15">
        <v>0</v>
      </c>
      <c r="G58" s="15">
        <v>0</v>
      </c>
      <c r="H58" s="15">
        <v>0</v>
      </c>
      <c r="I58" s="15">
        <v>0</v>
      </c>
      <c r="J58" s="15">
        <v>0</v>
      </c>
      <c r="K58" s="15">
        <v>0</v>
      </c>
      <c r="L58" s="15">
        <v>0</v>
      </c>
      <c r="M58" s="15">
        <v>1</v>
      </c>
      <c r="N58" s="15">
        <v>0</v>
      </c>
      <c r="O58" s="15">
        <v>0</v>
      </c>
    </row>
    <row r="59" spans="1:15" x14ac:dyDescent="0.2">
      <c r="A59" s="41" t="s">
        <v>294</v>
      </c>
      <c r="B59" s="37" t="s">
        <v>295</v>
      </c>
      <c r="C59" s="19">
        <v>0</v>
      </c>
      <c r="D59" s="19">
        <v>0</v>
      </c>
      <c r="E59" s="19">
        <v>0</v>
      </c>
      <c r="F59" s="19">
        <v>0</v>
      </c>
      <c r="G59" s="19">
        <v>0</v>
      </c>
      <c r="H59" s="19">
        <v>0</v>
      </c>
      <c r="I59" s="19">
        <v>0</v>
      </c>
      <c r="J59" s="19">
        <v>0</v>
      </c>
      <c r="K59" s="19">
        <v>0</v>
      </c>
      <c r="L59" s="19">
        <v>0</v>
      </c>
      <c r="M59" s="19">
        <v>0</v>
      </c>
      <c r="N59" s="19">
        <v>0</v>
      </c>
      <c r="O59" s="19">
        <v>0</v>
      </c>
    </row>
    <row r="60" spans="1:15" x14ac:dyDescent="0.2">
      <c r="A60" s="40" t="s">
        <v>298</v>
      </c>
      <c r="B60" s="35" t="s">
        <v>299</v>
      </c>
      <c r="C60" s="15">
        <v>0</v>
      </c>
      <c r="D60" s="15">
        <v>0</v>
      </c>
      <c r="E60" s="15">
        <v>0</v>
      </c>
      <c r="F60" s="15">
        <v>0</v>
      </c>
      <c r="G60" s="15">
        <v>0</v>
      </c>
      <c r="H60" s="15">
        <v>0</v>
      </c>
      <c r="I60" s="15">
        <v>0</v>
      </c>
      <c r="J60" s="15">
        <v>0</v>
      </c>
      <c r="K60" s="15">
        <v>0</v>
      </c>
      <c r="L60" s="15">
        <v>0</v>
      </c>
      <c r="M60" s="15">
        <v>0</v>
      </c>
      <c r="N60" s="15">
        <v>0</v>
      </c>
      <c r="O60" s="15">
        <v>0</v>
      </c>
    </row>
    <row r="61" spans="1:15" x14ac:dyDescent="0.2">
      <c r="A61" s="41" t="s">
        <v>302</v>
      </c>
      <c r="B61" s="37" t="s">
        <v>303</v>
      </c>
      <c r="C61" s="19">
        <v>0</v>
      </c>
      <c r="D61" s="19">
        <v>0</v>
      </c>
      <c r="E61" s="19">
        <v>0</v>
      </c>
      <c r="F61" s="19">
        <v>0</v>
      </c>
      <c r="G61" s="19">
        <v>0</v>
      </c>
      <c r="H61" s="19">
        <v>0</v>
      </c>
      <c r="I61" s="19">
        <v>0</v>
      </c>
      <c r="J61" s="19">
        <v>0</v>
      </c>
      <c r="K61" s="19">
        <v>1</v>
      </c>
      <c r="L61" s="19">
        <v>0</v>
      </c>
      <c r="M61" s="19">
        <v>0</v>
      </c>
      <c r="N61" s="19">
        <v>0</v>
      </c>
      <c r="O61" s="19">
        <v>0</v>
      </c>
    </row>
    <row r="62" spans="1:15" x14ac:dyDescent="0.2">
      <c r="A62" s="40" t="s">
        <v>306</v>
      </c>
      <c r="B62" s="35" t="s">
        <v>307</v>
      </c>
      <c r="C62" s="15">
        <v>0</v>
      </c>
      <c r="D62" s="15">
        <v>0</v>
      </c>
      <c r="E62" s="15">
        <v>0</v>
      </c>
      <c r="F62" s="15">
        <v>0</v>
      </c>
      <c r="G62" s="15">
        <v>0</v>
      </c>
      <c r="H62" s="15">
        <v>0</v>
      </c>
      <c r="I62" s="15">
        <v>0</v>
      </c>
      <c r="J62" s="15">
        <v>0</v>
      </c>
      <c r="K62" s="15">
        <v>0</v>
      </c>
      <c r="L62" s="15">
        <v>0</v>
      </c>
      <c r="M62" s="15">
        <v>1</v>
      </c>
      <c r="N62" s="15">
        <v>0</v>
      </c>
      <c r="O62" s="15">
        <v>0</v>
      </c>
    </row>
    <row r="63" spans="1:15" x14ac:dyDescent="0.2">
      <c r="A63" s="41" t="s">
        <v>310</v>
      </c>
      <c r="B63" s="37" t="s">
        <v>311</v>
      </c>
      <c r="C63" s="19">
        <v>0</v>
      </c>
      <c r="D63" s="19">
        <v>0</v>
      </c>
      <c r="E63" s="19">
        <v>0</v>
      </c>
      <c r="F63" s="19">
        <v>0</v>
      </c>
      <c r="G63" s="19">
        <v>0</v>
      </c>
      <c r="H63" s="19">
        <v>0</v>
      </c>
      <c r="I63" s="19">
        <v>0</v>
      </c>
      <c r="J63" s="19">
        <v>0</v>
      </c>
      <c r="K63" s="19">
        <v>0</v>
      </c>
      <c r="L63" s="19">
        <v>0</v>
      </c>
      <c r="M63" s="19">
        <v>0</v>
      </c>
      <c r="N63" s="19">
        <v>0</v>
      </c>
      <c r="O63" s="19">
        <v>0</v>
      </c>
    </row>
    <row r="64" spans="1:15" x14ac:dyDescent="0.2">
      <c r="A64" s="40" t="s">
        <v>314</v>
      </c>
      <c r="B64" s="35" t="s">
        <v>315</v>
      </c>
      <c r="C64" s="15">
        <v>0</v>
      </c>
      <c r="D64" s="15">
        <v>0</v>
      </c>
      <c r="E64" s="15">
        <v>0</v>
      </c>
      <c r="F64" s="15">
        <v>0</v>
      </c>
      <c r="G64" s="15">
        <v>0</v>
      </c>
      <c r="H64" s="15">
        <v>0</v>
      </c>
      <c r="I64" s="15">
        <v>0</v>
      </c>
      <c r="J64" s="15">
        <v>0</v>
      </c>
      <c r="K64" s="15">
        <v>0</v>
      </c>
      <c r="L64" s="15">
        <v>0</v>
      </c>
      <c r="M64" s="15">
        <v>0</v>
      </c>
      <c r="N64" s="15">
        <v>0</v>
      </c>
      <c r="O64" s="15">
        <v>0</v>
      </c>
    </row>
    <row r="65" spans="1:15" x14ac:dyDescent="0.2">
      <c r="A65" s="41" t="s">
        <v>318</v>
      </c>
      <c r="B65" s="37" t="s">
        <v>319</v>
      </c>
      <c r="C65" s="19">
        <v>0</v>
      </c>
      <c r="D65" s="19">
        <v>0</v>
      </c>
      <c r="E65" s="19">
        <v>0</v>
      </c>
      <c r="F65" s="19">
        <v>0</v>
      </c>
      <c r="G65" s="19">
        <v>0</v>
      </c>
      <c r="H65" s="19">
        <v>1</v>
      </c>
      <c r="I65" s="19">
        <v>0</v>
      </c>
      <c r="J65" s="19">
        <v>0</v>
      </c>
      <c r="K65" s="19">
        <v>0</v>
      </c>
      <c r="L65" s="19">
        <v>0</v>
      </c>
      <c r="M65" s="19">
        <v>0</v>
      </c>
      <c r="N65" s="19">
        <v>0</v>
      </c>
      <c r="O65" s="19">
        <v>0</v>
      </c>
    </row>
    <row r="66" spans="1:15" x14ac:dyDescent="0.2">
      <c r="A66" s="40" t="s">
        <v>322</v>
      </c>
      <c r="B66" s="35" t="s">
        <v>323</v>
      </c>
      <c r="C66" s="15">
        <v>0</v>
      </c>
      <c r="D66" s="15">
        <v>0</v>
      </c>
      <c r="E66" s="15">
        <v>0</v>
      </c>
      <c r="F66" s="15">
        <v>0</v>
      </c>
      <c r="G66" s="15">
        <v>0</v>
      </c>
      <c r="H66" s="15">
        <v>0</v>
      </c>
      <c r="I66" s="15">
        <v>0</v>
      </c>
      <c r="J66" s="15">
        <v>0</v>
      </c>
      <c r="K66" s="15">
        <v>0</v>
      </c>
      <c r="L66" s="15">
        <v>0</v>
      </c>
      <c r="M66" s="15">
        <v>0</v>
      </c>
      <c r="N66" s="15">
        <v>0</v>
      </c>
      <c r="O66" s="15">
        <v>0</v>
      </c>
    </row>
    <row r="67" spans="1:15" x14ac:dyDescent="0.2">
      <c r="A67" s="41" t="s">
        <v>326</v>
      </c>
      <c r="B67" s="37" t="s">
        <v>327</v>
      </c>
      <c r="C67" s="19">
        <v>0</v>
      </c>
      <c r="D67" s="19">
        <v>0</v>
      </c>
      <c r="E67" s="19">
        <v>0</v>
      </c>
      <c r="F67" s="19">
        <v>0</v>
      </c>
      <c r="G67" s="19">
        <v>0</v>
      </c>
      <c r="H67" s="19">
        <v>0</v>
      </c>
      <c r="I67" s="19">
        <v>0</v>
      </c>
      <c r="J67" s="19">
        <v>0</v>
      </c>
      <c r="K67" s="19">
        <v>0</v>
      </c>
      <c r="L67" s="19">
        <v>0</v>
      </c>
      <c r="M67" s="19">
        <v>0</v>
      </c>
      <c r="N67" s="19">
        <v>0</v>
      </c>
      <c r="O67" s="19">
        <v>0</v>
      </c>
    </row>
    <row r="68" spans="1:15" x14ac:dyDescent="0.2">
      <c r="A68" s="40" t="s">
        <v>330</v>
      </c>
      <c r="B68" s="35" t="s">
        <v>331</v>
      </c>
      <c r="C68" s="15">
        <v>0</v>
      </c>
      <c r="D68" s="15">
        <v>0</v>
      </c>
      <c r="E68" s="15">
        <v>0</v>
      </c>
      <c r="F68" s="15">
        <v>0</v>
      </c>
      <c r="G68" s="15">
        <v>0</v>
      </c>
      <c r="H68" s="15">
        <v>0</v>
      </c>
      <c r="I68" s="15">
        <v>0</v>
      </c>
      <c r="J68" s="15">
        <v>0</v>
      </c>
      <c r="K68" s="15">
        <v>0</v>
      </c>
      <c r="L68" s="15">
        <v>0</v>
      </c>
      <c r="M68" s="15">
        <v>1</v>
      </c>
      <c r="N68" s="15">
        <v>0</v>
      </c>
      <c r="O68" s="15">
        <v>0</v>
      </c>
    </row>
    <row r="69" spans="1:15" x14ac:dyDescent="0.2">
      <c r="A69" s="41" t="s">
        <v>334</v>
      </c>
      <c r="B69" s="37" t="s">
        <v>335</v>
      </c>
      <c r="C69" s="19">
        <v>0</v>
      </c>
      <c r="D69" s="19">
        <v>0</v>
      </c>
      <c r="E69" s="19">
        <v>0</v>
      </c>
      <c r="F69" s="19">
        <v>0</v>
      </c>
      <c r="G69" s="19">
        <v>0</v>
      </c>
      <c r="H69" s="19">
        <v>0</v>
      </c>
      <c r="I69" s="19">
        <v>0</v>
      </c>
      <c r="J69" s="19">
        <v>0</v>
      </c>
      <c r="K69" s="19">
        <v>0</v>
      </c>
      <c r="L69" s="19">
        <v>0</v>
      </c>
      <c r="M69" s="19">
        <v>0</v>
      </c>
      <c r="N69" s="19">
        <v>0</v>
      </c>
      <c r="O69" s="19">
        <v>0</v>
      </c>
    </row>
    <row r="70" spans="1:15" x14ac:dyDescent="0.2">
      <c r="A70" s="40" t="s">
        <v>338</v>
      </c>
      <c r="B70" s="35" t="s">
        <v>339</v>
      </c>
      <c r="C70" s="15">
        <v>0</v>
      </c>
      <c r="D70" s="15">
        <v>0</v>
      </c>
      <c r="E70" s="15">
        <v>0</v>
      </c>
      <c r="F70" s="15">
        <v>0</v>
      </c>
      <c r="G70" s="15">
        <v>0</v>
      </c>
      <c r="H70" s="15">
        <v>0</v>
      </c>
      <c r="I70" s="15">
        <v>0</v>
      </c>
      <c r="J70" s="15">
        <v>0</v>
      </c>
      <c r="K70" s="15">
        <v>0</v>
      </c>
      <c r="L70" s="15">
        <v>0</v>
      </c>
      <c r="M70" s="15">
        <v>0</v>
      </c>
      <c r="N70" s="15">
        <v>0</v>
      </c>
      <c r="O70" s="15">
        <v>0</v>
      </c>
    </row>
    <row r="71" spans="1:15" x14ac:dyDescent="0.2">
      <c r="A71" s="41" t="s">
        <v>342</v>
      </c>
      <c r="B71" s="37" t="s">
        <v>343</v>
      </c>
      <c r="C71" s="19">
        <v>0</v>
      </c>
      <c r="D71" s="19">
        <v>0</v>
      </c>
      <c r="E71" s="19">
        <v>0</v>
      </c>
      <c r="F71" s="19">
        <v>0</v>
      </c>
      <c r="G71" s="19">
        <v>0</v>
      </c>
      <c r="H71" s="19">
        <v>0</v>
      </c>
      <c r="I71" s="19">
        <v>0</v>
      </c>
      <c r="J71" s="19">
        <v>0</v>
      </c>
      <c r="K71" s="19">
        <v>0</v>
      </c>
      <c r="L71" s="19">
        <v>0</v>
      </c>
      <c r="M71" s="19">
        <v>0</v>
      </c>
      <c r="N71" s="19">
        <v>0</v>
      </c>
      <c r="O71" s="19">
        <v>0</v>
      </c>
    </row>
    <row r="72" spans="1:15" x14ac:dyDescent="0.2">
      <c r="A72" s="40" t="s">
        <v>346</v>
      </c>
      <c r="B72" s="35" t="s">
        <v>347</v>
      </c>
      <c r="C72" s="15">
        <v>0</v>
      </c>
      <c r="D72" s="15">
        <v>0</v>
      </c>
      <c r="E72" s="15">
        <v>0</v>
      </c>
      <c r="F72" s="15">
        <v>0</v>
      </c>
      <c r="G72" s="15">
        <v>0</v>
      </c>
      <c r="H72" s="15">
        <v>0</v>
      </c>
      <c r="I72" s="15">
        <v>0</v>
      </c>
      <c r="J72" s="15">
        <v>0</v>
      </c>
      <c r="K72" s="15">
        <v>0</v>
      </c>
      <c r="L72" s="15">
        <v>0</v>
      </c>
      <c r="M72" s="15">
        <v>0</v>
      </c>
      <c r="N72" s="15">
        <v>0</v>
      </c>
      <c r="O72" s="15">
        <v>0</v>
      </c>
    </row>
    <row r="73" spans="1:15" x14ac:dyDescent="0.2">
      <c r="A73" s="41" t="s">
        <v>350</v>
      </c>
      <c r="B73" s="37" t="s">
        <v>351</v>
      </c>
      <c r="C73" s="19">
        <v>0</v>
      </c>
      <c r="D73" s="19">
        <v>0</v>
      </c>
      <c r="E73" s="19">
        <v>0</v>
      </c>
      <c r="F73" s="19">
        <v>0</v>
      </c>
      <c r="G73" s="19">
        <v>0</v>
      </c>
      <c r="H73" s="19">
        <v>0</v>
      </c>
      <c r="I73" s="19">
        <v>0</v>
      </c>
      <c r="J73" s="19">
        <v>0</v>
      </c>
      <c r="K73" s="19">
        <v>0</v>
      </c>
      <c r="L73" s="19">
        <v>0</v>
      </c>
      <c r="M73" s="19">
        <v>0</v>
      </c>
      <c r="N73" s="19">
        <v>0</v>
      </c>
      <c r="O73" s="19">
        <v>0</v>
      </c>
    </row>
    <row r="74" spans="1:15" x14ac:dyDescent="0.2">
      <c r="A74" s="40" t="s">
        <v>354</v>
      </c>
      <c r="B74" s="35" t="s">
        <v>355</v>
      </c>
      <c r="C74" s="15">
        <v>0</v>
      </c>
      <c r="D74" s="15">
        <v>0</v>
      </c>
      <c r="E74" s="15">
        <v>0</v>
      </c>
      <c r="F74" s="15">
        <v>0</v>
      </c>
      <c r="G74" s="15">
        <v>0</v>
      </c>
      <c r="H74" s="15">
        <v>0</v>
      </c>
      <c r="I74" s="15">
        <v>0</v>
      </c>
      <c r="J74" s="15">
        <v>0</v>
      </c>
      <c r="K74" s="15">
        <v>0</v>
      </c>
      <c r="L74" s="15">
        <v>0</v>
      </c>
      <c r="M74" s="15">
        <v>0</v>
      </c>
      <c r="N74" s="15">
        <v>0</v>
      </c>
      <c r="O74" s="15">
        <v>0</v>
      </c>
    </row>
    <row r="75" spans="1:15" x14ac:dyDescent="0.2">
      <c r="A75" s="41" t="s">
        <v>358</v>
      </c>
      <c r="B75" s="37" t="s">
        <v>359</v>
      </c>
      <c r="C75" s="19">
        <v>0</v>
      </c>
      <c r="D75" s="19">
        <v>0</v>
      </c>
      <c r="E75" s="19">
        <v>0</v>
      </c>
      <c r="F75" s="19">
        <v>0</v>
      </c>
      <c r="G75" s="19">
        <v>0</v>
      </c>
      <c r="H75" s="19">
        <v>0</v>
      </c>
      <c r="I75" s="19">
        <v>0</v>
      </c>
      <c r="J75" s="19">
        <v>0</v>
      </c>
      <c r="K75" s="19">
        <v>0</v>
      </c>
      <c r="L75" s="19">
        <v>0</v>
      </c>
      <c r="M75" s="19">
        <v>0</v>
      </c>
      <c r="N75" s="19">
        <v>0</v>
      </c>
      <c r="O75" s="19">
        <v>0</v>
      </c>
    </row>
    <row r="76" spans="1:15" x14ac:dyDescent="0.2">
      <c r="A76" s="40" t="s">
        <v>362</v>
      </c>
      <c r="B76" s="35" t="s">
        <v>363</v>
      </c>
      <c r="C76" s="15">
        <v>0</v>
      </c>
      <c r="D76" s="15">
        <v>0</v>
      </c>
      <c r="E76" s="15">
        <v>0</v>
      </c>
      <c r="F76" s="15">
        <v>0</v>
      </c>
      <c r="G76" s="15">
        <v>0</v>
      </c>
      <c r="H76" s="15">
        <v>0</v>
      </c>
      <c r="I76" s="15">
        <v>0</v>
      </c>
      <c r="J76" s="15">
        <v>0</v>
      </c>
      <c r="K76" s="15">
        <v>0</v>
      </c>
      <c r="L76" s="15">
        <v>0</v>
      </c>
      <c r="M76" s="15">
        <v>0</v>
      </c>
      <c r="N76" s="15">
        <v>0</v>
      </c>
      <c r="O76" s="15">
        <v>1</v>
      </c>
    </row>
    <row r="77" spans="1:15" x14ac:dyDescent="0.2">
      <c r="A77" s="41" t="s">
        <v>366</v>
      </c>
      <c r="B77" s="37" t="s">
        <v>367</v>
      </c>
      <c r="C77" s="19">
        <v>0</v>
      </c>
      <c r="D77" s="19">
        <v>0</v>
      </c>
      <c r="E77" s="19">
        <v>0</v>
      </c>
      <c r="F77" s="19">
        <v>0</v>
      </c>
      <c r="G77" s="19">
        <v>0</v>
      </c>
      <c r="H77" s="19">
        <v>0</v>
      </c>
      <c r="I77" s="19">
        <v>0</v>
      </c>
      <c r="J77" s="19">
        <v>0</v>
      </c>
      <c r="K77" s="19">
        <v>0</v>
      </c>
      <c r="L77" s="19">
        <v>0</v>
      </c>
      <c r="M77" s="19">
        <v>0</v>
      </c>
      <c r="N77" s="19">
        <v>0</v>
      </c>
      <c r="O77" s="19">
        <v>0</v>
      </c>
    </row>
    <row r="78" spans="1:15" x14ac:dyDescent="0.2">
      <c r="A78" s="40" t="s">
        <v>370</v>
      </c>
      <c r="B78" s="35" t="s">
        <v>371</v>
      </c>
      <c r="C78" s="15">
        <v>0</v>
      </c>
      <c r="D78" s="15">
        <v>0</v>
      </c>
      <c r="E78" s="15">
        <v>0</v>
      </c>
      <c r="F78" s="15">
        <v>0</v>
      </c>
      <c r="G78" s="15">
        <v>0</v>
      </c>
      <c r="H78" s="15">
        <v>0</v>
      </c>
      <c r="I78" s="15">
        <v>0</v>
      </c>
      <c r="J78" s="15">
        <v>0</v>
      </c>
      <c r="K78" s="15">
        <v>0</v>
      </c>
      <c r="L78" s="15">
        <v>0</v>
      </c>
      <c r="M78" s="15">
        <v>0</v>
      </c>
      <c r="N78" s="15">
        <v>0</v>
      </c>
      <c r="O78" s="15">
        <v>0</v>
      </c>
    </row>
    <row r="79" spans="1:15" x14ac:dyDescent="0.2">
      <c r="A79" s="41" t="s">
        <v>374</v>
      </c>
      <c r="B79" s="37" t="s">
        <v>375</v>
      </c>
      <c r="C79" s="19">
        <v>0</v>
      </c>
      <c r="D79" s="19">
        <v>0</v>
      </c>
      <c r="E79" s="19">
        <v>0</v>
      </c>
      <c r="F79" s="19">
        <v>0</v>
      </c>
      <c r="G79" s="19">
        <v>0</v>
      </c>
      <c r="H79" s="19">
        <v>0</v>
      </c>
      <c r="I79" s="19">
        <v>0</v>
      </c>
      <c r="J79" s="19">
        <v>0</v>
      </c>
      <c r="K79" s="19">
        <v>0</v>
      </c>
      <c r="L79" s="19">
        <v>0</v>
      </c>
      <c r="M79" s="19">
        <v>0</v>
      </c>
      <c r="N79" s="19">
        <v>0</v>
      </c>
      <c r="O79" s="19">
        <v>0</v>
      </c>
    </row>
    <row r="80" spans="1:15" x14ac:dyDescent="0.2">
      <c r="A80" s="40" t="s">
        <v>378</v>
      </c>
      <c r="B80" s="35" t="s">
        <v>379</v>
      </c>
      <c r="C80" s="15">
        <v>0</v>
      </c>
      <c r="D80" s="15">
        <v>0</v>
      </c>
      <c r="E80" s="15">
        <v>0</v>
      </c>
      <c r="F80" s="15">
        <v>0</v>
      </c>
      <c r="G80" s="15">
        <v>0</v>
      </c>
      <c r="H80" s="15">
        <v>0</v>
      </c>
      <c r="I80" s="15">
        <v>0</v>
      </c>
      <c r="J80" s="15">
        <v>0</v>
      </c>
      <c r="K80" s="15">
        <v>0</v>
      </c>
      <c r="L80" s="15">
        <v>0</v>
      </c>
      <c r="M80" s="15">
        <v>0</v>
      </c>
      <c r="N80" s="15">
        <v>0</v>
      </c>
      <c r="O80" s="15">
        <v>0</v>
      </c>
    </row>
    <row r="81" spans="1:15" x14ac:dyDescent="0.2">
      <c r="A81" s="41" t="s">
        <v>382</v>
      </c>
      <c r="B81" s="37" t="s">
        <v>383</v>
      </c>
      <c r="C81" s="19">
        <v>0</v>
      </c>
      <c r="D81" s="19">
        <v>0</v>
      </c>
      <c r="E81" s="19">
        <v>0</v>
      </c>
      <c r="F81" s="19">
        <v>0</v>
      </c>
      <c r="G81" s="19">
        <v>0</v>
      </c>
      <c r="H81" s="19">
        <v>0</v>
      </c>
      <c r="I81" s="19">
        <v>0</v>
      </c>
      <c r="J81" s="19">
        <v>0</v>
      </c>
      <c r="K81" s="19">
        <v>0</v>
      </c>
      <c r="L81" s="19">
        <v>0</v>
      </c>
      <c r="M81" s="19">
        <v>0</v>
      </c>
      <c r="N81" s="19">
        <v>0</v>
      </c>
      <c r="O81" s="19">
        <v>0</v>
      </c>
    </row>
    <row r="82" spans="1:15" x14ac:dyDescent="0.2">
      <c r="A82" s="40" t="s">
        <v>386</v>
      </c>
      <c r="B82" s="35" t="s">
        <v>387</v>
      </c>
      <c r="C82" s="15">
        <v>0</v>
      </c>
      <c r="D82" s="15">
        <v>0</v>
      </c>
      <c r="E82" s="15">
        <v>0</v>
      </c>
      <c r="F82" s="15">
        <v>0</v>
      </c>
      <c r="G82" s="15">
        <v>0</v>
      </c>
      <c r="H82" s="15">
        <v>0</v>
      </c>
      <c r="I82" s="15">
        <v>0</v>
      </c>
      <c r="J82" s="15">
        <v>0</v>
      </c>
      <c r="K82" s="15">
        <v>0</v>
      </c>
      <c r="L82" s="15">
        <v>0</v>
      </c>
      <c r="M82" s="15">
        <v>0</v>
      </c>
      <c r="N82" s="15">
        <v>0</v>
      </c>
      <c r="O82" s="15">
        <v>0</v>
      </c>
    </row>
    <row r="83" spans="1:15" x14ac:dyDescent="0.2">
      <c r="A83" s="41" t="s">
        <v>390</v>
      </c>
      <c r="B83" s="37" t="s">
        <v>391</v>
      </c>
      <c r="C83" s="19">
        <v>0</v>
      </c>
      <c r="D83" s="19">
        <v>0</v>
      </c>
      <c r="E83" s="19">
        <v>0</v>
      </c>
      <c r="F83" s="19">
        <v>0</v>
      </c>
      <c r="G83" s="19">
        <v>0</v>
      </c>
      <c r="H83" s="19">
        <v>0</v>
      </c>
      <c r="I83" s="19">
        <v>0</v>
      </c>
      <c r="J83" s="19">
        <v>0</v>
      </c>
      <c r="K83" s="19">
        <v>0</v>
      </c>
      <c r="L83" s="19">
        <v>0</v>
      </c>
      <c r="M83" s="19">
        <v>0</v>
      </c>
      <c r="N83" s="19">
        <v>0</v>
      </c>
      <c r="O83" s="19">
        <v>0</v>
      </c>
    </row>
    <row r="84" spans="1:15" x14ac:dyDescent="0.2">
      <c r="A84" s="40" t="s">
        <v>394</v>
      </c>
      <c r="B84" s="35" t="s">
        <v>395</v>
      </c>
      <c r="C84" s="15">
        <v>0</v>
      </c>
      <c r="D84" s="15">
        <v>0</v>
      </c>
      <c r="E84" s="15">
        <v>0</v>
      </c>
      <c r="F84" s="15">
        <v>0</v>
      </c>
      <c r="G84" s="15">
        <v>0</v>
      </c>
      <c r="H84" s="15">
        <v>0</v>
      </c>
      <c r="I84" s="15">
        <v>0</v>
      </c>
      <c r="J84" s="15">
        <v>0</v>
      </c>
      <c r="K84" s="15">
        <v>0</v>
      </c>
      <c r="L84" s="15">
        <v>0</v>
      </c>
      <c r="M84" s="15">
        <v>0</v>
      </c>
      <c r="N84" s="15">
        <v>0</v>
      </c>
      <c r="O84" s="15">
        <v>0</v>
      </c>
    </row>
    <row r="85" spans="1:15" x14ac:dyDescent="0.2">
      <c r="A85" s="41" t="s">
        <v>398</v>
      </c>
      <c r="B85" s="37" t="s">
        <v>399</v>
      </c>
      <c r="C85" s="19">
        <v>0</v>
      </c>
      <c r="D85" s="19">
        <v>0</v>
      </c>
      <c r="E85" s="19">
        <v>0</v>
      </c>
      <c r="F85" s="19">
        <v>0</v>
      </c>
      <c r="G85" s="19">
        <v>0</v>
      </c>
      <c r="H85" s="19">
        <v>0</v>
      </c>
      <c r="I85" s="19">
        <v>0</v>
      </c>
      <c r="J85" s="19">
        <v>0</v>
      </c>
      <c r="K85" s="19">
        <v>0</v>
      </c>
      <c r="L85" s="19">
        <v>0</v>
      </c>
      <c r="M85" s="19">
        <v>0</v>
      </c>
      <c r="N85" s="19">
        <v>0</v>
      </c>
      <c r="O85" s="19">
        <v>0</v>
      </c>
    </row>
    <row r="86" spans="1:15" x14ac:dyDescent="0.2">
      <c r="A86" s="40" t="s">
        <v>402</v>
      </c>
      <c r="B86" s="35" t="s">
        <v>403</v>
      </c>
      <c r="C86" s="15">
        <v>0</v>
      </c>
      <c r="D86" s="15">
        <v>0</v>
      </c>
      <c r="E86" s="15">
        <v>0</v>
      </c>
      <c r="F86" s="15">
        <v>0</v>
      </c>
      <c r="G86" s="15">
        <v>0</v>
      </c>
      <c r="H86" s="15">
        <v>0</v>
      </c>
      <c r="I86" s="15">
        <v>0</v>
      </c>
      <c r="J86" s="15">
        <v>0</v>
      </c>
      <c r="K86" s="15">
        <v>0</v>
      </c>
      <c r="L86" s="15">
        <v>0</v>
      </c>
      <c r="M86" s="15">
        <v>0</v>
      </c>
      <c r="N86" s="15">
        <v>0</v>
      </c>
      <c r="O86" s="15">
        <v>0</v>
      </c>
    </row>
    <row r="87" spans="1:15" x14ac:dyDescent="0.2">
      <c r="A87" s="41" t="s">
        <v>406</v>
      </c>
      <c r="B87" s="37" t="s">
        <v>407</v>
      </c>
      <c r="C87" s="19">
        <v>0</v>
      </c>
      <c r="D87" s="19">
        <v>0</v>
      </c>
      <c r="E87" s="19">
        <v>0</v>
      </c>
      <c r="F87" s="19">
        <v>0</v>
      </c>
      <c r="G87" s="19">
        <v>0</v>
      </c>
      <c r="H87" s="19">
        <v>0</v>
      </c>
      <c r="I87" s="19">
        <v>0</v>
      </c>
      <c r="J87" s="19">
        <v>0</v>
      </c>
      <c r="K87" s="19">
        <v>0</v>
      </c>
      <c r="L87" s="19">
        <v>0</v>
      </c>
      <c r="M87" s="19">
        <v>0</v>
      </c>
      <c r="N87" s="19">
        <v>0</v>
      </c>
      <c r="O87" s="19">
        <v>0</v>
      </c>
    </row>
    <row r="88" spans="1:15" x14ac:dyDescent="0.2">
      <c r="A88" s="40" t="s">
        <v>410</v>
      </c>
      <c r="B88" s="35" t="s">
        <v>411</v>
      </c>
      <c r="C88" s="15">
        <v>0</v>
      </c>
      <c r="D88" s="15">
        <v>0</v>
      </c>
      <c r="E88" s="15">
        <v>0</v>
      </c>
      <c r="F88" s="15">
        <v>0</v>
      </c>
      <c r="G88" s="15">
        <v>0</v>
      </c>
      <c r="H88" s="15">
        <v>0</v>
      </c>
      <c r="I88" s="15">
        <v>0</v>
      </c>
      <c r="J88" s="15">
        <v>0</v>
      </c>
      <c r="K88" s="15">
        <v>0</v>
      </c>
      <c r="L88" s="15">
        <v>0</v>
      </c>
      <c r="M88" s="15">
        <v>0</v>
      </c>
      <c r="N88" s="15">
        <v>0</v>
      </c>
      <c r="O88" s="15">
        <v>0</v>
      </c>
    </row>
    <row r="89" spans="1:15" x14ac:dyDescent="0.2">
      <c r="A89" s="41" t="s">
        <v>414</v>
      </c>
      <c r="B89" s="37" t="s">
        <v>415</v>
      </c>
      <c r="C89" s="19">
        <v>0</v>
      </c>
      <c r="D89" s="19">
        <v>0</v>
      </c>
      <c r="E89" s="19">
        <v>0</v>
      </c>
      <c r="F89" s="19">
        <v>0</v>
      </c>
      <c r="G89" s="19">
        <v>0</v>
      </c>
      <c r="H89" s="19">
        <v>0</v>
      </c>
      <c r="I89" s="19">
        <v>0</v>
      </c>
      <c r="J89" s="19">
        <v>0</v>
      </c>
      <c r="K89" s="19">
        <v>0</v>
      </c>
      <c r="L89" s="19">
        <v>0</v>
      </c>
      <c r="M89" s="19">
        <v>0</v>
      </c>
      <c r="N89" s="19">
        <v>0</v>
      </c>
      <c r="O89" s="19">
        <v>0</v>
      </c>
    </row>
    <row r="90" spans="1:15" x14ac:dyDescent="0.2">
      <c r="A90" s="40" t="s">
        <v>418</v>
      </c>
      <c r="B90" s="35" t="s">
        <v>419</v>
      </c>
      <c r="C90" s="15">
        <v>0</v>
      </c>
      <c r="D90" s="15">
        <v>0</v>
      </c>
      <c r="E90" s="15">
        <v>0</v>
      </c>
      <c r="F90" s="15">
        <v>0</v>
      </c>
      <c r="G90" s="15">
        <v>0</v>
      </c>
      <c r="H90" s="15">
        <v>0</v>
      </c>
      <c r="I90" s="15">
        <v>0</v>
      </c>
      <c r="J90" s="15">
        <v>0</v>
      </c>
      <c r="K90" s="15">
        <v>0</v>
      </c>
      <c r="L90" s="15">
        <v>0</v>
      </c>
      <c r="M90" s="15">
        <v>0</v>
      </c>
      <c r="N90" s="15">
        <v>0</v>
      </c>
      <c r="O90" s="15">
        <v>0</v>
      </c>
    </row>
    <row r="91" spans="1:15" x14ac:dyDescent="0.2">
      <c r="A91" s="41" t="s">
        <v>422</v>
      </c>
      <c r="B91" s="37" t="s">
        <v>423</v>
      </c>
      <c r="C91" s="19">
        <v>0</v>
      </c>
      <c r="D91" s="19">
        <v>0</v>
      </c>
      <c r="E91" s="19">
        <v>0</v>
      </c>
      <c r="F91" s="19">
        <v>0</v>
      </c>
      <c r="G91" s="19">
        <v>0</v>
      </c>
      <c r="H91" s="19">
        <v>0</v>
      </c>
      <c r="I91" s="19">
        <v>0</v>
      </c>
      <c r="J91" s="19">
        <v>0</v>
      </c>
      <c r="K91" s="19">
        <v>0</v>
      </c>
      <c r="L91" s="19">
        <v>0</v>
      </c>
      <c r="M91" s="19">
        <v>1</v>
      </c>
      <c r="N91" s="19">
        <v>0</v>
      </c>
      <c r="O91" s="19">
        <v>0</v>
      </c>
    </row>
    <row r="92" spans="1:15" x14ac:dyDescent="0.2">
      <c r="A92" s="40" t="s">
        <v>426</v>
      </c>
      <c r="B92" s="35" t="s">
        <v>427</v>
      </c>
      <c r="C92" s="15">
        <v>0</v>
      </c>
      <c r="D92" s="15">
        <v>0</v>
      </c>
      <c r="E92" s="15">
        <v>0</v>
      </c>
      <c r="F92" s="15">
        <v>0</v>
      </c>
      <c r="G92" s="15">
        <v>0</v>
      </c>
      <c r="H92" s="15">
        <v>0</v>
      </c>
      <c r="I92" s="15">
        <v>0</v>
      </c>
      <c r="J92" s="15">
        <v>0</v>
      </c>
      <c r="K92" s="15">
        <v>0</v>
      </c>
      <c r="L92" s="15">
        <v>0</v>
      </c>
      <c r="M92" s="15">
        <v>0</v>
      </c>
      <c r="N92" s="15">
        <v>0</v>
      </c>
      <c r="O92" s="15">
        <v>0</v>
      </c>
    </row>
    <row r="93" spans="1:15" x14ac:dyDescent="0.2">
      <c r="A93" s="41" t="s">
        <v>430</v>
      </c>
      <c r="B93" s="37" t="s">
        <v>431</v>
      </c>
      <c r="C93" s="19">
        <v>0</v>
      </c>
      <c r="D93" s="19">
        <v>0</v>
      </c>
      <c r="E93" s="19">
        <v>0</v>
      </c>
      <c r="F93" s="19">
        <v>0</v>
      </c>
      <c r="G93" s="19">
        <v>0</v>
      </c>
      <c r="H93" s="19">
        <v>0</v>
      </c>
      <c r="I93" s="19">
        <v>0</v>
      </c>
      <c r="J93" s="19">
        <v>0</v>
      </c>
      <c r="K93" s="19">
        <v>0</v>
      </c>
      <c r="L93" s="19">
        <v>0</v>
      </c>
      <c r="M93" s="19">
        <v>0</v>
      </c>
      <c r="N93" s="19">
        <v>0</v>
      </c>
      <c r="O93" s="19">
        <v>1</v>
      </c>
    </row>
    <row r="94" spans="1:15" x14ac:dyDescent="0.2">
      <c r="A94" s="40" t="s">
        <v>434</v>
      </c>
      <c r="B94" s="35" t="s">
        <v>435</v>
      </c>
      <c r="C94" s="15">
        <v>0</v>
      </c>
      <c r="D94" s="15">
        <v>0</v>
      </c>
      <c r="E94" s="15">
        <v>0</v>
      </c>
      <c r="F94" s="15">
        <v>0</v>
      </c>
      <c r="G94" s="15">
        <v>0</v>
      </c>
      <c r="H94" s="15">
        <v>0</v>
      </c>
      <c r="I94" s="15">
        <v>0</v>
      </c>
      <c r="J94" s="15">
        <v>0</v>
      </c>
      <c r="K94" s="15">
        <v>0</v>
      </c>
      <c r="L94" s="15">
        <v>0</v>
      </c>
      <c r="M94" s="15">
        <v>1</v>
      </c>
      <c r="N94" s="15">
        <v>0</v>
      </c>
      <c r="O94" s="15">
        <v>0</v>
      </c>
    </row>
    <row r="95" spans="1:15" x14ac:dyDescent="0.2">
      <c r="A95" s="41" t="s">
        <v>438</v>
      </c>
      <c r="B95" s="37" t="s">
        <v>439</v>
      </c>
      <c r="C95" s="19">
        <v>0</v>
      </c>
      <c r="D95" s="19">
        <v>0</v>
      </c>
      <c r="E95" s="19">
        <v>0</v>
      </c>
      <c r="F95" s="19">
        <v>0</v>
      </c>
      <c r="G95" s="19">
        <v>0</v>
      </c>
      <c r="H95" s="19">
        <v>0</v>
      </c>
      <c r="I95" s="19">
        <v>0</v>
      </c>
      <c r="J95" s="19">
        <v>0</v>
      </c>
      <c r="K95" s="19">
        <v>0</v>
      </c>
      <c r="L95" s="19">
        <v>0</v>
      </c>
      <c r="M95" s="19">
        <v>0</v>
      </c>
      <c r="N95" s="19">
        <v>0</v>
      </c>
      <c r="O95" s="19">
        <v>0</v>
      </c>
    </row>
    <row r="96" spans="1:15" x14ac:dyDescent="0.2">
      <c r="A96" s="40" t="s">
        <v>442</v>
      </c>
      <c r="B96" s="35" t="s">
        <v>443</v>
      </c>
      <c r="C96" s="15">
        <v>0</v>
      </c>
      <c r="D96" s="15">
        <v>0</v>
      </c>
      <c r="E96" s="15">
        <v>0</v>
      </c>
      <c r="F96" s="15">
        <v>0</v>
      </c>
      <c r="G96" s="15">
        <v>0</v>
      </c>
      <c r="H96" s="15">
        <v>0</v>
      </c>
      <c r="I96" s="15">
        <v>0</v>
      </c>
      <c r="J96" s="15">
        <v>0</v>
      </c>
      <c r="K96" s="15">
        <v>0</v>
      </c>
      <c r="L96" s="15">
        <v>0</v>
      </c>
      <c r="M96" s="15">
        <v>0</v>
      </c>
      <c r="N96" s="15">
        <v>1</v>
      </c>
      <c r="O96" s="15">
        <v>0</v>
      </c>
    </row>
    <row r="97" spans="1:15" x14ac:dyDescent="0.2">
      <c r="A97" s="41" t="s">
        <v>446</v>
      </c>
      <c r="B97" s="37" t="s">
        <v>447</v>
      </c>
      <c r="C97" s="19">
        <v>0</v>
      </c>
      <c r="D97" s="19">
        <v>0</v>
      </c>
      <c r="E97" s="19">
        <v>0</v>
      </c>
      <c r="F97" s="19">
        <v>0</v>
      </c>
      <c r="G97" s="19">
        <v>0</v>
      </c>
      <c r="H97" s="19">
        <v>0</v>
      </c>
      <c r="I97" s="19">
        <v>0</v>
      </c>
      <c r="J97" s="19">
        <v>0</v>
      </c>
      <c r="K97" s="19">
        <v>0</v>
      </c>
      <c r="L97" s="19">
        <v>0</v>
      </c>
      <c r="M97" s="19">
        <v>0</v>
      </c>
      <c r="N97" s="19">
        <v>0</v>
      </c>
      <c r="O97" s="19">
        <v>0</v>
      </c>
    </row>
    <row r="98" spans="1:15" x14ac:dyDescent="0.2">
      <c r="A98" s="40" t="s">
        <v>450</v>
      </c>
      <c r="B98" s="35" t="s">
        <v>451</v>
      </c>
      <c r="C98" s="15">
        <v>0</v>
      </c>
      <c r="D98" s="15">
        <v>0</v>
      </c>
      <c r="E98" s="15">
        <v>0</v>
      </c>
      <c r="F98" s="15">
        <v>0</v>
      </c>
      <c r="G98" s="15">
        <v>0</v>
      </c>
      <c r="H98" s="15">
        <v>0</v>
      </c>
      <c r="I98" s="15">
        <v>0</v>
      </c>
      <c r="J98" s="15">
        <v>0</v>
      </c>
      <c r="K98" s="15">
        <v>0</v>
      </c>
      <c r="L98" s="15">
        <v>0</v>
      </c>
      <c r="M98" s="15">
        <v>1</v>
      </c>
      <c r="N98" s="15">
        <v>0</v>
      </c>
      <c r="O98" s="15">
        <v>0</v>
      </c>
    </row>
    <row r="99" spans="1:15" x14ac:dyDescent="0.2">
      <c r="A99" s="41" t="s">
        <v>454</v>
      </c>
      <c r="B99" s="37" t="s">
        <v>455</v>
      </c>
      <c r="C99" s="19">
        <v>0</v>
      </c>
      <c r="D99" s="19">
        <v>0</v>
      </c>
      <c r="E99" s="19">
        <v>0</v>
      </c>
      <c r="F99" s="19">
        <v>0</v>
      </c>
      <c r="G99" s="19">
        <v>0</v>
      </c>
      <c r="H99" s="19">
        <v>0</v>
      </c>
      <c r="I99" s="19">
        <v>0</v>
      </c>
      <c r="J99" s="19">
        <v>0</v>
      </c>
      <c r="K99" s="19">
        <v>0</v>
      </c>
      <c r="L99" s="19">
        <v>0</v>
      </c>
      <c r="M99" s="19">
        <v>0</v>
      </c>
      <c r="N99" s="19">
        <v>0</v>
      </c>
      <c r="O99" s="19">
        <v>0</v>
      </c>
    </row>
    <row r="100" spans="1:15" x14ac:dyDescent="0.2">
      <c r="A100" s="40" t="s">
        <v>458</v>
      </c>
      <c r="B100" s="35" t="s">
        <v>459</v>
      </c>
      <c r="C100" s="15">
        <v>0</v>
      </c>
      <c r="D100" s="15">
        <v>0</v>
      </c>
      <c r="E100" s="15">
        <v>0</v>
      </c>
      <c r="F100" s="15">
        <v>0</v>
      </c>
      <c r="G100" s="15">
        <v>0</v>
      </c>
      <c r="H100" s="15">
        <v>0</v>
      </c>
      <c r="I100" s="15">
        <v>0</v>
      </c>
      <c r="J100" s="15">
        <v>0</v>
      </c>
      <c r="K100" s="15">
        <v>0</v>
      </c>
      <c r="L100" s="15">
        <v>0</v>
      </c>
      <c r="M100" s="15">
        <v>0</v>
      </c>
      <c r="N100" s="15">
        <v>0</v>
      </c>
      <c r="O100" s="15">
        <v>0</v>
      </c>
    </row>
    <row r="101" spans="1:15" x14ac:dyDescent="0.2">
      <c r="A101" s="41" t="s">
        <v>462</v>
      </c>
      <c r="B101" s="37" t="s">
        <v>463</v>
      </c>
      <c r="C101" s="19">
        <v>0</v>
      </c>
      <c r="D101" s="19">
        <v>0</v>
      </c>
      <c r="E101" s="19">
        <v>0</v>
      </c>
      <c r="F101" s="19">
        <v>0</v>
      </c>
      <c r="G101" s="19">
        <v>0</v>
      </c>
      <c r="H101" s="19">
        <v>0</v>
      </c>
      <c r="I101" s="19">
        <v>0</v>
      </c>
      <c r="J101" s="19">
        <v>0</v>
      </c>
      <c r="K101" s="19">
        <v>0</v>
      </c>
      <c r="L101" s="19">
        <v>0</v>
      </c>
      <c r="M101" s="19">
        <v>0</v>
      </c>
      <c r="N101" s="19">
        <v>0</v>
      </c>
      <c r="O101" s="19">
        <v>0</v>
      </c>
    </row>
    <row r="102" spans="1:15" x14ac:dyDescent="0.2">
      <c r="A102" s="40" t="s">
        <v>466</v>
      </c>
      <c r="B102" s="35" t="s">
        <v>467</v>
      </c>
      <c r="C102" s="15">
        <v>0</v>
      </c>
      <c r="D102" s="15">
        <v>0</v>
      </c>
      <c r="E102" s="15">
        <v>0</v>
      </c>
      <c r="F102" s="15">
        <v>0</v>
      </c>
      <c r="G102" s="15">
        <v>1</v>
      </c>
      <c r="H102" s="15">
        <v>1</v>
      </c>
      <c r="I102" s="15">
        <v>0</v>
      </c>
      <c r="J102" s="15">
        <v>0</v>
      </c>
      <c r="K102" s="15">
        <v>0</v>
      </c>
      <c r="L102" s="15">
        <v>0</v>
      </c>
      <c r="M102" s="15">
        <v>0</v>
      </c>
      <c r="N102" s="15">
        <v>0</v>
      </c>
      <c r="O102" s="15">
        <v>0</v>
      </c>
    </row>
    <row r="103" spans="1:15" x14ac:dyDescent="0.2">
      <c r="A103" s="41" t="s">
        <v>470</v>
      </c>
      <c r="B103" s="37" t="s">
        <v>471</v>
      </c>
      <c r="C103" s="19">
        <v>0</v>
      </c>
      <c r="D103" s="19">
        <v>0</v>
      </c>
      <c r="E103" s="19">
        <v>0</v>
      </c>
      <c r="F103" s="19">
        <v>0</v>
      </c>
      <c r="G103" s="19">
        <v>0</v>
      </c>
      <c r="H103" s="19">
        <v>0</v>
      </c>
      <c r="I103" s="19">
        <v>0</v>
      </c>
      <c r="J103" s="19">
        <v>0</v>
      </c>
      <c r="K103" s="19">
        <v>0</v>
      </c>
      <c r="L103" s="19">
        <v>0</v>
      </c>
      <c r="M103" s="19">
        <v>0</v>
      </c>
      <c r="N103" s="19">
        <v>0</v>
      </c>
      <c r="O103" s="19">
        <v>0</v>
      </c>
    </row>
    <row r="104" spans="1:15" x14ac:dyDescent="0.2">
      <c r="A104" s="40" t="s">
        <v>474</v>
      </c>
      <c r="B104" s="35" t="s">
        <v>475</v>
      </c>
      <c r="C104" s="15">
        <v>0</v>
      </c>
      <c r="D104" s="15">
        <v>0</v>
      </c>
      <c r="E104" s="15">
        <v>0</v>
      </c>
      <c r="F104" s="15">
        <v>0</v>
      </c>
      <c r="G104" s="15">
        <v>0</v>
      </c>
      <c r="H104" s="15">
        <v>0</v>
      </c>
      <c r="I104" s="15">
        <v>0</v>
      </c>
      <c r="J104" s="15">
        <v>0</v>
      </c>
      <c r="K104" s="15">
        <v>0</v>
      </c>
      <c r="L104" s="15">
        <v>0</v>
      </c>
      <c r="M104" s="15">
        <v>0</v>
      </c>
      <c r="N104" s="15">
        <v>0</v>
      </c>
      <c r="O104" s="15">
        <v>0</v>
      </c>
    </row>
    <row r="105" spans="1:15" x14ac:dyDescent="0.2">
      <c r="A105" s="41" t="s">
        <v>478</v>
      </c>
      <c r="B105" s="37" t="s">
        <v>479</v>
      </c>
      <c r="C105" s="19">
        <v>0</v>
      </c>
      <c r="D105" s="19">
        <v>0</v>
      </c>
      <c r="E105" s="19">
        <v>0</v>
      </c>
      <c r="F105" s="19">
        <v>0</v>
      </c>
      <c r="G105" s="19">
        <v>0</v>
      </c>
      <c r="H105" s="19">
        <v>0</v>
      </c>
      <c r="I105" s="19">
        <v>0</v>
      </c>
      <c r="J105" s="19">
        <v>0</v>
      </c>
      <c r="K105" s="19">
        <v>0</v>
      </c>
      <c r="L105" s="19">
        <v>0</v>
      </c>
      <c r="M105" s="19">
        <v>0</v>
      </c>
      <c r="N105" s="19">
        <v>0</v>
      </c>
      <c r="O105" s="19">
        <v>0</v>
      </c>
    </row>
    <row r="106" spans="1:15" x14ac:dyDescent="0.2">
      <c r="A106" s="40" t="s">
        <v>482</v>
      </c>
      <c r="B106" s="35" t="s">
        <v>483</v>
      </c>
      <c r="C106" s="15">
        <v>0</v>
      </c>
      <c r="D106" s="15">
        <v>0</v>
      </c>
      <c r="E106" s="15">
        <v>0</v>
      </c>
      <c r="F106" s="15">
        <v>0</v>
      </c>
      <c r="G106" s="15">
        <v>0</v>
      </c>
      <c r="H106" s="15">
        <v>0</v>
      </c>
      <c r="I106" s="15">
        <v>0</v>
      </c>
      <c r="J106" s="15">
        <v>0</v>
      </c>
      <c r="K106" s="15">
        <v>0</v>
      </c>
      <c r="L106" s="15">
        <v>0</v>
      </c>
      <c r="M106" s="15">
        <v>1</v>
      </c>
      <c r="N106" s="15">
        <v>0</v>
      </c>
      <c r="O106" s="15">
        <v>0</v>
      </c>
    </row>
    <row r="107" spans="1:15" x14ac:dyDescent="0.2">
      <c r="A107" s="41" t="s">
        <v>486</v>
      </c>
      <c r="B107" s="37" t="s">
        <v>487</v>
      </c>
      <c r="C107" s="19">
        <v>0</v>
      </c>
      <c r="D107" s="19">
        <v>0</v>
      </c>
      <c r="E107" s="19">
        <v>0</v>
      </c>
      <c r="F107" s="19">
        <v>0</v>
      </c>
      <c r="G107" s="19">
        <v>0</v>
      </c>
      <c r="H107" s="19">
        <v>0</v>
      </c>
      <c r="I107" s="19">
        <v>0</v>
      </c>
      <c r="J107" s="19">
        <v>0</v>
      </c>
      <c r="K107" s="19">
        <v>0</v>
      </c>
      <c r="L107" s="19">
        <v>0</v>
      </c>
      <c r="M107" s="19">
        <v>0</v>
      </c>
      <c r="N107" s="19">
        <v>0</v>
      </c>
      <c r="O107" s="19">
        <v>0</v>
      </c>
    </row>
    <row r="108" spans="1:15" x14ac:dyDescent="0.2">
      <c r="A108" s="40" t="s">
        <v>490</v>
      </c>
      <c r="B108" s="35" t="s">
        <v>491</v>
      </c>
      <c r="C108" s="15">
        <v>0</v>
      </c>
      <c r="D108" s="15">
        <v>0</v>
      </c>
      <c r="E108" s="15">
        <v>0</v>
      </c>
      <c r="F108" s="15">
        <v>0</v>
      </c>
      <c r="G108" s="15">
        <v>0</v>
      </c>
      <c r="H108" s="15">
        <v>0</v>
      </c>
      <c r="I108" s="15">
        <v>0</v>
      </c>
      <c r="J108" s="15">
        <v>0</v>
      </c>
      <c r="K108" s="15">
        <v>0</v>
      </c>
      <c r="L108" s="15">
        <v>0</v>
      </c>
      <c r="M108" s="15">
        <v>0</v>
      </c>
      <c r="N108" s="15">
        <v>0</v>
      </c>
      <c r="O108" s="15">
        <v>0</v>
      </c>
    </row>
    <row r="109" spans="1:15" x14ac:dyDescent="0.2">
      <c r="A109" s="41" t="s">
        <v>494</v>
      </c>
      <c r="B109" s="37" t="s">
        <v>495</v>
      </c>
      <c r="C109" s="19">
        <v>0</v>
      </c>
      <c r="D109" s="19">
        <v>0</v>
      </c>
      <c r="E109" s="19">
        <v>0</v>
      </c>
      <c r="F109" s="19">
        <v>0</v>
      </c>
      <c r="G109" s="19">
        <v>0</v>
      </c>
      <c r="H109" s="19">
        <v>0</v>
      </c>
      <c r="I109" s="19">
        <v>0</v>
      </c>
      <c r="J109" s="19">
        <v>0</v>
      </c>
      <c r="K109" s="19">
        <v>0</v>
      </c>
      <c r="L109" s="19">
        <v>0</v>
      </c>
      <c r="M109" s="19">
        <v>0</v>
      </c>
      <c r="N109" s="19">
        <v>0</v>
      </c>
      <c r="O109" s="19">
        <v>0</v>
      </c>
    </row>
    <row r="110" spans="1:15" x14ac:dyDescent="0.2">
      <c r="A110" s="40" t="s">
        <v>498</v>
      </c>
      <c r="B110" s="35" t="s">
        <v>499</v>
      </c>
      <c r="C110" s="15">
        <v>0</v>
      </c>
      <c r="D110" s="15">
        <v>0</v>
      </c>
      <c r="E110" s="15">
        <v>0</v>
      </c>
      <c r="F110" s="15">
        <v>0</v>
      </c>
      <c r="G110" s="15">
        <v>0</v>
      </c>
      <c r="H110" s="15">
        <v>0</v>
      </c>
      <c r="I110" s="15">
        <v>0</v>
      </c>
      <c r="J110" s="15">
        <v>0</v>
      </c>
      <c r="K110" s="15">
        <v>0</v>
      </c>
      <c r="L110" s="15">
        <v>0</v>
      </c>
      <c r="M110" s="15">
        <v>0</v>
      </c>
      <c r="N110" s="15">
        <v>0</v>
      </c>
      <c r="O110" s="15">
        <v>0</v>
      </c>
    </row>
    <row r="111" spans="1:15" x14ac:dyDescent="0.2">
      <c r="A111" s="41" t="s">
        <v>502</v>
      </c>
      <c r="B111" s="37" t="s">
        <v>503</v>
      </c>
      <c r="C111" s="19">
        <v>1</v>
      </c>
      <c r="D111" s="19">
        <v>1</v>
      </c>
      <c r="E111" s="19">
        <v>0</v>
      </c>
      <c r="F111" s="19">
        <v>0</v>
      </c>
      <c r="G111" s="19">
        <v>0</v>
      </c>
      <c r="H111" s="19">
        <v>1</v>
      </c>
      <c r="I111" s="19">
        <v>1</v>
      </c>
      <c r="J111" s="19">
        <v>1</v>
      </c>
      <c r="K111" s="19">
        <v>1</v>
      </c>
      <c r="L111" s="19">
        <v>1</v>
      </c>
      <c r="M111" s="19">
        <v>0</v>
      </c>
      <c r="N111" s="19">
        <v>0</v>
      </c>
      <c r="O111" s="19">
        <v>0</v>
      </c>
    </row>
    <row r="112" spans="1:15" x14ac:dyDescent="0.2">
      <c r="A112" s="40" t="s">
        <v>506</v>
      </c>
      <c r="B112" s="35" t="s">
        <v>507</v>
      </c>
      <c r="C112" s="15">
        <v>0</v>
      </c>
      <c r="D112" s="15">
        <v>0</v>
      </c>
      <c r="E112" s="15">
        <v>0</v>
      </c>
      <c r="F112" s="15">
        <v>0</v>
      </c>
      <c r="G112" s="15">
        <v>1</v>
      </c>
      <c r="H112" s="15">
        <v>0</v>
      </c>
      <c r="I112" s="15">
        <v>0</v>
      </c>
      <c r="J112" s="15">
        <v>0</v>
      </c>
      <c r="K112" s="15">
        <v>0</v>
      </c>
      <c r="L112" s="15">
        <v>0</v>
      </c>
      <c r="M112" s="15">
        <v>0</v>
      </c>
      <c r="N112" s="15">
        <v>0</v>
      </c>
      <c r="O112" s="15">
        <v>0</v>
      </c>
    </row>
    <row r="113" spans="1:15" x14ac:dyDescent="0.2">
      <c r="A113" s="41" t="s">
        <v>510</v>
      </c>
      <c r="B113" s="37" t="s">
        <v>511</v>
      </c>
      <c r="C113" s="19">
        <v>0</v>
      </c>
      <c r="D113" s="19">
        <v>0</v>
      </c>
      <c r="E113" s="19">
        <v>0</v>
      </c>
      <c r="F113" s="19">
        <v>0</v>
      </c>
      <c r="G113" s="19">
        <v>0</v>
      </c>
      <c r="H113" s="19">
        <v>0</v>
      </c>
      <c r="I113" s="19">
        <v>0</v>
      </c>
      <c r="J113" s="19">
        <v>0</v>
      </c>
      <c r="K113" s="19">
        <v>0</v>
      </c>
      <c r="L113" s="19">
        <v>0</v>
      </c>
      <c r="M113" s="19">
        <v>0</v>
      </c>
      <c r="N113" s="19">
        <v>0</v>
      </c>
      <c r="O113" s="19">
        <v>0</v>
      </c>
    </row>
    <row r="114" spans="1:15" x14ac:dyDescent="0.2">
      <c r="A114" s="40" t="s">
        <v>514</v>
      </c>
      <c r="B114" s="35" t="s">
        <v>515</v>
      </c>
      <c r="C114" s="15">
        <v>0</v>
      </c>
      <c r="D114" s="15">
        <v>0</v>
      </c>
      <c r="E114" s="15">
        <v>0</v>
      </c>
      <c r="F114" s="15">
        <v>0</v>
      </c>
      <c r="G114" s="15">
        <v>0</v>
      </c>
      <c r="H114" s="15">
        <v>0</v>
      </c>
      <c r="I114" s="15">
        <v>0</v>
      </c>
      <c r="J114" s="15">
        <v>0</v>
      </c>
      <c r="K114" s="15">
        <v>0</v>
      </c>
      <c r="L114" s="15">
        <v>0</v>
      </c>
      <c r="M114" s="15">
        <v>1</v>
      </c>
      <c r="N114" s="15">
        <v>0</v>
      </c>
      <c r="O114" s="15">
        <v>0</v>
      </c>
    </row>
    <row r="115" spans="1:15" x14ac:dyDescent="0.2">
      <c r="A115" s="41" t="s">
        <v>518</v>
      </c>
      <c r="B115" s="37" t="s">
        <v>519</v>
      </c>
      <c r="C115" s="19">
        <v>0</v>
      </c>
      <c r="D115" s="19">
        <v>0</v>
      </c>
      <c r="E115" s="19">
        <v>0</v>
      </c>
      <c r="F115" s="19">
        <v>0</v>
      </c>
      <c r="G115" s="19">
        <v>0</v>
      </c>
      <c r="H115" s="19">
        <v>0</v>
      </c>
      <c r="I115" s="19">
        <v>0</v>
      </c>
      <c r="J115" s="19">
        <v>0</v>
      </c>
      <c r="K115" s="19">
        <v>0</v>
      </c>
      <c r="L115" s="19">
        <v>0</v>
      </c>
      <c r="M115" s="19">
        <v>0</v>
      </c>
      <c r="N115" s="19">
        <v>0</v>
      </c>
      <c r="O115" s="19">
        <v>0</v>
      </c>
    </row>
    <row r="116" spans="1:15" x14ac:dyDescent="0.2">
      <c r="A116" s="40" t="s">
        <v>522</v>
      </c>
      <c r="B116" s="35" t="s">
        <v>523</v>
      </c>
      <c r="C116" s="15">
        <v>0</v>
      </c>
      <c r="D116" s="15">
        <v>0</v>
      </c>
      <c r="E116" s="15">
        <v>0</v>
      </c>
      <c r="F116" s="15">
        <v>0</v>
      </c>
      <c r="G116" s="15">
        <v>0</v>
      </c>
      <c r="H116" s="15">
        <v>0</v>
      </c>
      <c r="I116" s="15">
        <v>0</v>
      </c>
      <c r="J116" s="15">
        <v>0</v>
      </c>
      <c r="K116" s="15">
        <v>0</v>
      </c>
      <c r="L116" s="15">
        <v>0</v>
      </c>
      <c r="M116" s="15">
        <v>0</v>
      </c>
      <c r="N116" s="15">
        <v>0</v>
      </c>
      <c r="O116" s="15">
        <v>0</v>
      </c>
    </row>
    <row r="117" spans="1:15" x14ac:dyDescent="0.2">
      <c r="A117" s="41" t="s">
        <v>526</v>
      </c>
      <c r="B117" s="37" t="s">
        <v>527</v>
      </c>
      <c r="C117" s="19">
        <v>0</v>
      </c>
      <c r="D117" s="19">
        <v>0</v>
      </c>
      <c r="E117" s="19">
        <v>0</v>
      </c>
      <c r="F117" s="19">
        <v>0</v>
      </c>
      <c r="G117" s="19">
        <v>0</v>
      </c>
      <c r="H117" s="19">
        <v>0</v>
      </c>
      <c r="I117" s="19">
        <v>0</v>
      </c>
      <c r="J117" s="19">
        <v>0</v>
      </c>
      <c r="K117" s="19">
        <v>0</v>
      </c>
      <c r="L117" s="19">
        <v>0</v>
      </c>
      <c r="M117" s="19">
        <v>0</v>
      </c>
      <c r="N117" s="19">
        <v>0</v>
      </c>
      <c r="O117" s="19">
        <v>0</v>
      </c>
    </row>
    <row r="118" spans="1:15" x14ac:dyDescent="0.2">
      <c r="A118" s="40" t="s">
        <v>530</v>
      </c>
      <c r="B118" s="35" t="s">
        <v>531</v>
      </c>
      <c r="C118" s="15">
        <v>0</v>
      </c>
      <c r="D118" s="15">
        <v>0</v>
      </c>
      <c r="E118" s="15">
        <v>0</v>
      </c>
      <c r="F118" s="15">
        <v>0</v>
      </c>
      <c r="G118" s="15">
        <v>0</v>
      </c>
      <c r="H118" s="15">
        <v>0</v>
      </c>
      <c r="I118" s="15">
        <v>0</v>
      </c>
      <c r="J118" s="15">
        <v>0</v>
      </c>
      <c r="K118" s="15">
        <v>0</v>
      </c>
      <c r="L118" s="15">
        <v>0</v>
      </c>
      <c r="M118" s="15">
        <v>0</v>
      </c>
      <c r="N118" s="15">
        <v>0</v>
      </c>
      <c r="O118" s="15">
        <v>0</v>
      </c>
    </row>
    <row r="119" spans="1:15" x14ac:dyDescent="0.2">
      <c r="A119" s="41" t="s">
        <v>534</v>
      </c>
      <c r="B119" s="37" t="s">
        <v>535</v>
      </c>
      <c r="C119" s="19">
        <v>0</v>
      </c>
      <c r="D119" s="19">
        <v>0</v>
      </c>
      <c r="E119" s="19">
        <v>0</v>
      </c>
      <c r="F119" s="19">
        <v>0</v>
      </c>
      <c r="G119" s="19">
        <v>0</v>
      </c>
      <c r="H119" s="19">
        <v>0</v>
      </c>
      <c r="I119" s="19">
        <v>0</v>
      </c>
      <c r="J119" s="19">
        <v>0</v>
      </c>
      <c r="K119" s="19">
        <v>0</v>
      </c>
      <c r="L119" s="19">
        <v>0</v>
      </c>
      <c r="M119" s="19">
        <v>1</v>
      </c>
      <c r="N119" s="19">
        <v>0</v>
      </c>
      <c r="O119" s="19">
        <v>0</v>
      </c>
    </row>
    <row r="120" spans="1:15" x14ac:dyDescent="0.2">
      <c r="A120" s="40" t="s">
        <v>538</v>
      </c>
      <c r="B120" s="35" t="s">
        <v>539</v>
      </c>
      <c r="C120" s="15">
        <v>0</v>
      </c>
      <c r="D120" s="15">
        <v>0</v>
      </c>
      <c r="E120" s="15">
        <v>0</v>
      </c>
      <c r="F120" s="15">
        <v>0</v>
      </c>
      <c r="G120" s="15">
        <v>0</v>
      </c>
      <c r="H120" s="15">
        <v>0</v>
      </c>
      <c r="I120" s="15">
        <v>0</v>
      </c>
      <c r="J120" s="15">
        <v>0</v>
      </c>
      <c r="K120" s="15">
        <v>0</v>
      </c>
      <c r="L120" s="15">
        <v>0</v>
      </c>
      <c r="M120" s="15">
        <v>0</v>
      </c>
      <c r="N120" s="15">
        <v>0</v>
      </c>
      <c r="O120" s="15">
        <v>1</v>
      </c>
    </row>
    <row r="121" spans="1:15" x14ac:dyDescent="0.2">
      <c r="A121" s="41" t="s">
        <v>542</v>
      </c>
      <c r="B121" s="37" t="s">
        <v>17</v>
      </c>
      <c r="C121" s="19">
        <v>0</v>
      </c>
      <c r="D121" s="19">
        <v>0</v>
      </c>
      <c r="E121" s="19">
        <v>0</v>
      </c>
      <c r="F121" s="19">
        <v>0</v>
      </c>
      <c r="G121" s="19">
        <v>0</v>
      </c>
      <c r="H121" s="19">
        <v>0</v>
      </c>
      <c r="I121" s="19">
        <v>0</v>
      </c>
      <c r="J121" s="19">
        <v>0</v>
      </c>
      <c r="K121" s="19">
        <v>0</v>
      </c>
      <c r="L121" s="19">
        <v>0</v>
      </c>
      <c r="M121" s="19">
        <v>0</v>
      </c>
      <c r="N121" s="19">
        <v>0</v>
      </c>
      <c r="O121" s="19">
        <v>0</v>
      </c>
    </row>
    <row r="122" spans="1:15" x14ac:dyDescent="0.2">
      <c r="A122" s="40" t="s">
        <v>545</v>
      </c>
      <c r="B122" s="35" t="s">
        <v>546</v>
      </c>
      <c r="C122" s="15">
        <v>0</v>
      </c>
      <c r="D122" s="15">
        <v>0</v>
      </c>
      <c r="E122" s="15">
        <v>0</v>
      </c>
      <c r="F122" s="15">
        <v>0</v>
      </c>
      <c r="G122" s="15">
        <v>1</v>
      </c>
      <c r="H122" s="15">
        <v>1</v>
      </c>
      <c r="I122" s="15">
        <v>0</v>
      </c>
      <c r="J122" s="15">
        <v>0</v>
      </c>
      <c r="K122" s="15">
        <v>0</v>
      </c>
      <c r="L122" s="15">
        <v>0</v>
      </c>
      <c r="M122" s="15">
        <v>0</v>
      </c>
      <c r="N122" s="15">
        <v>0</v>
      </c>
      <c r="O122" s="15">
        <v>0</v>
      </c>
    </row>
    <row r="123" spans="1:15" x14ac:dyDescent="0.2">
      <c r="A123" s="41" t="s">
        <v>549</v>
      </c>
      <c r="B123" s="37" t="s">
        <v>550</v>
      </c>
      <c r="C123" s="19">
        <v>0</v>
      </c>
      <c r="D123" s="19">
        <v>0</v>
      </c>
      <c r="E123" s="19">
        <v>0</v>
      </c>
      <c r="F123" s="19">
        <v>0</v>
      </c>
      <c r="G123" s="19">
        <v>0</v>
      </c>
      <c r="H123" s="19">
        <v>0</v>
      </c>
      <c r="I123" s="19">
        <v>0</v>
      </c>
      <c r="J123" s="19">
        <v>0</v>
      </c>
      <c r="K123" s="19">
        <v>0</v>
      </c>
      <c r="L123" s="19">
        <v>0</v>
      </c>
      <c r="M123" s="19">
        <v>0</v>
      </c>
      <c r="N123" s="19">
        <v>0</v>
      </c>
      <c r="O123" s="19">
        <v>0</v>
      </c>
    </row>
    <row r="124" spans="1:15" x14ac:dyDescent="0.2">
      <c r="A124" s="40" t="s">
        <v>553</v>
      </c>
      <c r="B124" s="35" t="s">
        <v>554</v>
      </c>
      <c r="C124" s="15">
        <v>0</v>
      </c>
      <c r="D124" s="15">
        <v>0</v>
      </c>
      <c r="E124" s="15">
        <v>0</v>
      </c>
      <c r="F124" s="15">
        <v>0</v>
      </c>
      <c r="G124" s="15">
        <v>0</v>
      </c>
      <c r="H124" s="15">
        <v>0</v>
      </c>
      <c r="I124" s="15">
        <v>0</v>
      </c>
      <c r="J124" s="15">
        <v>0</v>
      </c>
      <c r="K124" s="15">
        <v>0</v>
      </c>
      <c r="L124" s="15">
        <v>0</v>
      </c>
      <c r="M124" s="15">
        <v>0</v>
      </c>
      <c r="N124" s="15">
        <v>0</v>
      </c>
      <c r="O124" s="15">
        <v>0</v>
      </c>
    </row>
    <row r="125" spans="1:15" x14ac:dyDescent="0.2">
      <c r="A125" s="41" t="s">
        <v>557</v>
      </c>
      <c r="B125" s="37" t="s">
        <v>558</v>
      </c>
      <c r="C125" s="19">
        <v>0</v>
      </c>
      <c r="D125" s="19">
        <v>0</v>
      </c>
      <c r="E125" s="19">
        <v>0</v>
      </c>
      <c r="F125" s="19">
        <v>0</v>
      </c>
      <c r="G125" s="19">
        <v>1</v>
      </c>
      <c r="H125" s="19">
        <v>0</v>
      </c>
      <c r="I125" s="19">
        <v>0</v>
      </c>
      <c r="J125" s="19">
        <v>0</v>
      </c>
      <c r="K125" s="19">
        <v>0</v>
      </c>
      <c r="L125" s="19">
        <v>0</v>
      </c>
      <c r="M125" s="19">
        <v>0</v>
      </c>
      <c r="N125" s="19">
        <v>0</v>
      </c>
      <c r="O125" s="19">
        <v>0</v>
      </c>
    </row>
    <row r="126" spans="1:15" x14ac:dyDescent="0.2">
      <c r="A126" s="40" t="s">
        <v>561</v>
      </c>
      <c r="B126" s="35" t="s">
        <v>562</v>
      </c>
      <c r="C126" s="15">
        <v>0</v>
      </c>
      <c r="D126" s="15">
        <v>0</v>
      </c>
      <c r="E126" s="15">
        <v>0</v>
      </c>
      <c r="F126" s="15">
        <v>0</v>
      </c>
      <c r="G126" s="15">
        <v>0</v>
      </c>
      <c r="H126" s="15">
        <v>0</v>
      </c>
      <c r="I126" s="15">
        <v>0</v>
      </c>
      <c r="J126" s="15">
        <v>0</v>
      </c>
      <c r="K126" s="15">
        <v>0</v>
      </c>
      <c r="L126" s="15">
        <v>0</v>
      </c>
      <c r="M126" s="15">
        <v>0</v>
      </c>
      <c r="N126" s="15">
        <v>0</v>
      </c>
      <c r="O126" s="15">
        <v>0</v>
      </c>
    </row>
    <row r="127" spans="1:15" x14ac:dyDescent="0.2">
      <c r="A127" s="41" t="s">
        <v>565</v>
      </c>
      <c r="B127" s="37" t="s">
        <v>566</v>
      </c>
      <c r="C127" s="19">
        <v>0</v>
      </c>
      <c r="D127" s="19">
        <v>0</v>
      </c>
      <c r="E127" s="19">
        <v>0</v>
      </c>
      <c r="F127" s="19">
        <v>0</v>
      </c>
      <c r="G127" s="19">
        <v>1</v>
      </c>
      <c r="H127" s="19">
        <v>1</v>
      </c>
      <c r="I127" s="19">
        <v>0</v>
      </c>
      <c r="J127" s="19">
        <v>0</v>
      </c>
      <c r="K127" s="19">
        <v>0</v>
      </c>
      <c r="L127" s="19">
        <v>0</v>
      </c>
      <c r="M127" s="19">
        <v>0</v>
      </c>
      <c r="N127" s="19">
        <v>0</v>
      </c>
      <c r="O127" s="19">
        <v>0</v>
      </c>
    </row>
    <row r="128" spans="1:15" x14ac:dyDescent="0.2">
      <c r="A128" s="40" t="s">
        <v>569</v>
      </c>
      <c r="B128" s="35" t="s">
        <v>570</v>
      </c>
      <c r="C128" s="15">
        <v>0</v>
      </c>
      <c r="D128" s="15">
        <v>0</v>
      </c>
      <c r="E128" s="15">
        <v>0</v>
      </c>
      <c r="F128" s="15">
        <v>0</v>
      </c>
      <c r="G128" s="15">
        <v>0</v>
      </c>
      <c r="H128" s="15">
        <v>0</v>
      </c>
      <c r="I128" s="15">
        <v>0</v>
      </c>
      <c r="J128" s="15">
        <v>0</v>
      </c>
      <c r="K128" s="15">
        <v>0</v>
      </c>
      <c r="L128" s="15">
        <v>0</v>
      </c>
      <c r="M128" s="15">
        <v>0</v>
      </c>
      <c r="N128" s="15">
        <v>0</v>
      </c>
      <c r="O128" s="15">
        <v>0</v>
      </c>
    </row>
    <row r="129" spans="1:15" x14ac:dyDescent="0.2">
      <c r="A129" s="41" t="s">
        <v>573</v>
      </c>
      <c r="B129" s="37" t="s">
        <v>574</v>
      </c>
      <c r="C129" s="19">
        <v>0</v>
      </c>
      <c r="D129" s="19">
        <v>0</v>
      </c>
      <c r="E129" s="19">
        <v>0</v>
      </c>
      <c r="F129" s="19">
        <v>0</v>
      </c>
      <c r="G129" s="19">
        <v>1</v>
      </c>
      <c r="H129" s="19">
        <v>1</v>
      </c>
      <c r="I129" s="19">
        <v>0</v>
      </c>
      <c r="J129" s="19">
        <v>0</v>
      </c>
      <c r="K129" s="19">
        <v>0</v>
      </c>
      <c r="L129" s="19">
        <v>0</v>
      </c>
      <c r="M129" s="19">
        <v>1</v>
      </c>
      <c r="N129" s="19">
        <v>0</v>
      </c>
      <c r="O129" s="19">
        <v>0</v>
      </c>
    </row>
    <row r="130" spans="1:15" x14ac:dyDescent="0.2">
      <c r="A130" s="40" t="s">
        <v>577</v>
      </c>
      <c r="B130" s="35" t="s">
        <v>578</v>
      </c>
      <c r="C130" s="15">
        <v>0</v>
      </c>
      <c r="D130" s="15">
        <v>0</v>
      </c>
      <c r="E130" s="15">
        <v>0</v>
      </c>
      <c r="F130" s="15">
        <v>0</v>
      </c>
      <c r="G130" s="15">
        <v>0</v>
      </c>
      <c r="H130" s="15">
        <v>0</v>
      </c>
      <c r="I130" s="15">
        <v>0</v>
      </c>
      <c r="J130" s="15">
        <v>0</v>
      </c>
      <c r="K130" s="15">
        <v>0</v>
      </c>
      <c r="L130" s="15">
        <v>0</v>
      </c>
      <c r="M130" s="15">
        <v>0</v>
      </c>
      <c r="N130" s="15">
        <v>0</v>
      </c>
      <c r="O130" s="15">
        <v>0</v>
      </c>
    </row>
    <row r="131" spans="1:15" x14ac:dyDescent="0.2">
      <c r="A131" s="41" t="s">
        <v>581</v>
      </c>
      <c r="B131" s="37" t="s">
        <v>582</v>
      </c>
      <c r="C131" s="19">
        <v>0</v>
      </c>
      <c r="D131" s="19">
        <v>0</v>
      </c>
      <c r="E131" s="19">
        <v>0</v>
      </c>
      <c r="F131" s="19">
        <v>0</v>
      </c>
      <c r="G131" s="19">
        <v>0</v>
      </c>
      <c r="H131" s="19">
        <v>0</v>
      </c>
      <c r="I131" s="19">
        <v>0</v>
      </c>
      <c r="J131" s="19">
        <v>0</v>
      </c>
      <c r="K131" s="19">
        <v>0</v>
      </c>
      <c r="L131" s="19">
        <v>0</v>
      </c>
      <c r="M131" s="19">
        <v>1</v>
      </c>
      <c r="N131" s="19">
        <v>0</v>
      </c>
      <c r="O131" s="19">
        <v>0</v>
      </c>
    </row>
    <row r="132" spans="1:15" x14ac:dyDescent="0.2">
      <c r="A132" s="40" t="s">
        <v>585</v>
      </c>
      <c r="B132" s="35" t="s">
        <v>586</v>
      </c>
      <c r="C132" s="15">
        <v>0</v>
      </c>
      <c r="D132" s="15">
        <v>0</v>
      </c>
      <c r="E132" s="15">
        <v>0</v>
      </c>
      <c r="F132" s="15">
        <v>0</v>
      </c>
      <c r="G132" s="15">
        <v>0</v>
      </c>
      <c r="H132" s="15">
        <v>0</v>
      </c>
      <c r="I132" s="15">
        <v>0</v>
      </c>
      <c r="J132" s="15">
        <v>0</v>
      </c>
      <c r="K132" s="15">
        <v>0</v>
      </c>
      <c r="L132" s="15">
        <v>0</v>
      </c>
      <c r="M132" s="15">
        <v>0</v>
      </c>
      <c r="N132" s="15">
        <v>0</v>
      </c>
      <c r="O132" s="15">
        <v>0</v>
      </c>
    </row>
    <row r="133" spans="1:15" x14ac:dyDescent="0.2">
      <c r="A133" s="41" t="s">
        <v>589</v>
      </c>
      <c r="B133" s="37" t="s">
        <v>590</v>
      </c>
      <c r="C133" s="19">
        <v>0</v>
      </c>
      <c r="D133" s="19">
        <v>0</v>
      </c>
      <c r="E133" s="19">
        <v>0</v>
      </c>
      <c r="F133" s="19">
        <v>0</v>
      </c>
      <c r="G133" s="19">
        <v>0</v>
      </c>
      <c r="H133" s="19">
        <v>0</v>
      </c>
      <c r="I133" s="19">
        <v>0</v>
      </c>
      <c r="J133" s="19">
        <v>0</v>
      </c>
      <c r="K133" s="19">
        <v>0</v>
      </c>
      <c r="L133" s="19">
        <v>0</v>
      </c>
      <c r="M133" s="19">
        <v>1</v>
      </c>
      <c r="N133" s="19">
        <v>0</v>
      </c>
      <c r="O133" s="19">
        <v>0</v>
      </c>
    </row>
    <row r="134" spans="1:15" x14ac:dyDescent="0.2">
      <c r="A134" s="40" t="s">
        <v>593</v>
      </c>
      <c r="B134" s="35" t="s">
        <v>594</v>
      </c>
      <c r="C134" s="15">
        <v>0</v>
      </c>
      <c r="D134" s="15">
        <v>0</v>
      </c>
      <c r="E134" s="15">
        <v>0</v>
      </c>
      <c r="F134" s="15">
        <v>0</v>
      </c>
      <c r="G134" s="15">
        <v>0</v>
      </c>
      <c r="H134" s="15">
        <v>0</v>
      </c>
      <c r="I134" s="15">
        <v>0</v>
      </c>
      <c r="J134" s="15">
        <v>0</v>
      </c>
      <c r="K134" s="15">
        <v>0</v>
      </c>
      <c r="L134" s="15">
        <v>0</v>
      </c>
      <c r="M134" s="15">
        <v>0</v>
      </c>
      <c r="N134" s="15">
        <v>0</v>
      </c>
      <c r="O134" s="15">
        <v>0</v>
      </c>
    </row>
    <row r="135" spans="1:15" x14ac:dyDescent="0.2">
      <c r="A135" s="41" t="s">
        <v>597</v>
      </c>
      <c r="B135" s="37" t="s">
        <v>598</v>
      </c>
      <c r="C135" s="19">
        <v>0</v>
      </c>
      <c r="D135" s="19">
        <v>0</v>
      </c>
      <c r="E135" s="19">
        <v>0</v>
      </c>
      <c r="F135" s="19">
        <v>0</v>
      </c>
      <c r="G135" s="19">
        <v>0</v>
      </c>
      <c r="H135" s="19">
        <v>0</v>
      </c>
      <c r="I135" s="19">
        <v>0</v>
      </c>
      <c r="J135" s="19">
        <v>0</v>
      </c>
      <c r="K135" s="19">
        <v>0</v>
      </c>
      <c r="L135" s="19">
        <v>0</v>
      </c>
      <c r="M135" s="19">
        <v>0</v>
      </c>
      <c r="N135" s="19">
        <v>0</v>
      </c>
      <c r="O135" s="19">
        <v>0</v>
      </c>
    </row>
    <row r="136" spans="1:15" x14ac:dyDescent="0.2">
      <c r="A136" s="40" t="s">
        <v>601</v>
      </c>
      <c r="B136" s="35" t="s">
        <v>602</v>
      </c>
      <c r="C136" s="15">
        <v>0</v>
      </c>
      <c r="D136" s="15">
        <v>0</v>
      </c>
      <c r="E136" s="15">
        <v>0</v>
      </c>
      <c r="F136" s="15">
        <v>0</v>
      </c>
      <c r="G136" s="15">
        <v>0</v>
      </c>
      <c r="H136" s="15">
        <v>0</v>
      </c>
      <c r="I136" s="15">
        <v>0</v>
      </c>
      <c r="J136" s="15">
        <v>0</v>
      </c>
      <c r="K136" s="15">
        <v>0</v>
      </c>
      <c r="L136" s="15">
        <v>0</v>
      </c>
      <c r="M136" s="15">
        <v>0</v>
      </c>
      <c r="N136" s="15">
        <v>0</v>
      </c>
      <c r="O136" s="15">
        <v>0</v>
      </c>
    </row>
    <row r="137" spans="1:15" x14ac:dyDescent="0.2">
      <c r="A137" s="41" t="s">
        <v>605</v>
      </c>
      <c r="B137" s="37" t="s">
        <v>606</v>
      </c>
      <c r="C137" s="19">
        <v>0</v>
      </c>
      <c r="D137" s="19">
        <v>0</v>
      </c>
      <c r="E137" s="19">
        <v>0</v>
      </c>
      <c r="F137" s="19">
        <v>0</v>
      </c>
      <c r="G137" s="19">
        <v>0</v>
      </c>
      <c r="H137" s="19">
        <v>0</v>
      </c>
      <c r="I137" s="19">
        <v>0</v>
      </c>
      <c r="J137" s="19">
        <v>0</v>
      </c>
      <c r="K137" s="19">
        <v>0</v>
      </c>
      <c r="L137" s="19">
        <v>0</v>
      </c>
      <c r="M137" s="19">
        <v>0</v>
      </c>
      <c r="N137" s="19">
        <v>0</v>
      </c>
      <c r="O137" s="19">
        <v>0</v>
      </c>
    </row>
    <row r="138" spans="1:15" x14ac:dyDescent="0.2">
      <c r="A138" s="40" t="s">
        <v>609</v>
      </c>
      <c r="B138" s="35" t="s">
        <v>610</v>
      </c>
      <c r="C138" s="15">
        <v>0</v>
      </c>
      <c r="D138" s="15">
        <v>0</v>
      </c>
      <c r="E138" s="15">
        <v>0</v>
      </c>
      <c r="F138" s="15">
        <v>0</v>
      </c>
      <c r="G138" s="15">
        <v>0</v>
      </c>
      <c r="H138" s="15">
        <v>0</v>
      </c>
      <c r="I138" s="15">
        <v>0</v>
      </c>
      <c r="J138" s="15">
        <v>0</v>
      </c>
      <c r="K138" s="15">
        <v>0</v>
      </c>
      <c r="L138" s="15">
        <v>0</v>
      </c>
      <c r="M138" s="15">
        <v>0</v>
      </c>
      <c r="N138" s="15">
        <v>0</v>
      </c>
      <c r="O138" s="15">
        <v>0</v>
      </c>
    </row>
    <row r="139" spans="1:15" x14ac:dyDescent="0.2">
      <c r="A139" s="41" t="s">
        <v>613</v>
      </c>
      <c r="B139" s="37" t="s">
        <v>614</v>
      </c>
      <c r="C139" s="19">
        <v>0</v>
      </c>
      <c r="D139" s="19">
        <v>0</v>
      </c>
      <c r="E139" s="19">
        <v>0</v>
      </c>
      <c r="F139" s="19">
        <v>0</v>
      </c>
      <c r="G139" s="19">
        <v>0</v>
      </c>
      <c r="H139" s="19">
        <v>0</v>
      </c>
      <c r="I139" s="19">
        <v>0</v>
      </c>
      <c r="J139" s="19">
        <v>0</v>
      </c>
      <c r="K139" s="19">
        <v>0</v>
      </c>
      <c r="L139" s="19">
        <v>0</v>
      </c>
      <c r="M139" s="19">
        <v>0</v>
      </c>
      <c r="N139" s="19">
        <v>0</v>
      </c>
      <c r="O139" s="19">
        <v>0</v>
      </c>
    </row>
    <row r="140" spans="1:15" x14ac:dyDescent="0.2">
      <c r="A140" s="40" t="s">
        <v>617</v>
      </c>
      <c r="B140" s="35" t="s">
        <v>618</v>
      </c>
      <c r="C140" s="15">
        <v>0</v>
      </c>
      <c r="D140" s="15">
        <v>0</v>
      </c>
      <c r="E140" s="15">
        <v>0</v>
      </c>
      <c r="F140" s="15">
        <v>0</v>
      </c>
      <c r="G140" s="15">
        <v>0</v>
      </c>
      <c r="H140" s="15">
        <v>0</v>
      </c>
      <c r="I140" s="15">
        <v>0</v>
      </c>
      <c r="J140" s="15">
        <v>0</v>
      </c>
      <c r="K140" s="15">
        <v>0</v>
      </c>
      <c r="L140" s="15">
        <v>0</v>
      </c>
      <c r="M140" s="15">
        <v>0</v>
      </c>
      <c r="N140" s="15">
        <v>0</v>
      </c>
      <c r="O140" s="15">
        <v>0</v>
      </c>
    </row>
    <row r="141" spans="1:15" x14ac:dyDescent="0.2">
      <c r="A141" s="41" t="s">
        <v>621</v>
      </c>
      <c r="B141" s="37" t="s">
        <v>622</v>
      </c>
      <c r="C141" s="19">
        <v>0</v>
      </c>
      <c r="D141" s="19">
        <v>0</v>
      </c>
      <c r="E141" s="19">
        <v>0</v>
      </c>
      <c r="F141" s="19">
        <v>0</v>
      </c>
      <c r="G141" s="19">
        <v>0</v>
      </c>
      <c r="H141" s="19">
        <v>0</v>
      </c>
      <c r="I141" s="19">
        <v>0</v>
      </c>
      <c r="J141" s="19">
        <v>0</v>
      </c>
      <c r="K141" s="19">
        <v>0</v>
      </c>
      <c r="L141" s="19">
        <v>0</v>
      </c>
      <c r="M141" s="19">
        <v>0</v>
      </c>
      <c r="N141" s="19">
        <v>0</v>
      </c>
      <c r="O141" s="19">
        <v>0</v>
      </c>
    </row>
    <row r="142" spans="1:15" x14ac:dyDescent="0.2">
      <c r="A142" s="40" t="s">
        <v>625</v>
      </c>
      <c r="B142" s="35" t="s">
        <v>626</v>
      </c>
      <c r="C142" s="15">
        <v>0</v>
      </c>
      <c r="D142" s="15">
        <v>0</v>
      </c>
      <c r="E142" s="15">
        <v>0</v>
      </c>
      <c r="F142" s="15">
        <v>0</v>
      </c>
      <c r="G142" s="15">
        <v>0</v>
      </c>
      <c r="H142" s="15">
        <v>0</v>
      </c>
      <c r="I142" s="15">
        <v>0</v>
      </c>
      <c r="J142" s="15">
        <v>0</v>
      </c>
      <c r="K142" s="15">
        <v>0</v>
      </c>
      <c r="L142" s="15">
        <v>0</v>
      </c>
      <c r="M142" s="15">
        <v>0</v>
      </c>
      <c r="N142" s="15">
        <v>0</v>
      </c>
      <c r="O142" s="15">
        <v>0</v>
      </c>
    </row>
    <row r="143" spans="1:15" x14ac:dyDescent="0.2">
      <c r="A143" s="41" t="s">
        <v>629</v>
      </c>
      <c r="B143" s="37" t="s">
        <v>630</v>
      </c>
      <c r="C143" s="19">
        <v>0</v>
      </c>
      <c r="D143" s="19">
        <v>0</v>
      </c>
      <c r="E143" s="19">
        <v>0</v>
      </c>
      <c r="F143" s="19">
        <v>0</v>
      </c>
      <c r="G143" s="19">
        <v>0</v>
      </c>
      <c r="H143" s="19">
        <v>0</v>
      </c>
      <c r="I143" s="19">
        <v>0</v>
      </c>
      <c r="J143" s="19">
        <v>0</v>
      </c>
      <c r="K143" s="19">
        <v>0</v>
      </c>
      <c r="L143" s="19">
        <v>0</v>
      </c>
      <c r="M143" s="19">
        <v>1</v>
      </c>
      <c r="N143" s="19">
        <v>0</v>
      </c>
      <c r="O143" s="19">
        <v>0</v>
      </c>
    </row>
    <row r="144" spans="1:15" x14ac:dyDescent="0.2">
      <c r="A144" s="40" t="s">
        <v>633</v>
      </c>
      <c r="B144" s="35" t="s">
        <v>634</v>
      </c>
      <c r="C144" s="15">
        <v>0</v>
      </c>
      <c r="D144" s="15">
        <v>0</v>
      </c>
      <c r="E144" s="15">
        <v>0</v>
      </c>
      <c r="F144" s="15">
        <v>0</v>
      </c>
      <c r="G144" s="15">
        <v>0</v>
      </c>
      <c r="H144" s="15">
        <v>0</v>
      </c>
      <c r="I144" s="15">
        <v>0</v>
      </c>
      <c r="J144" s="15">
        <v>0</v>
      </c>
      <c r="K144" s="15">
        <v>0</v>
      </c>
      <c r="L144" s="15">
        <v>0</v>
      </c>
      <c r="M144" s="15">
        <v>0</v>
      </c>
      <c r="N144" s="15">
        <v>0</v>
      </c>
      <c r="O144" s="15">
        <v>0</v>
      </c>
    </row>
    <row r="145" spans="1:15" x14ac:dyDescent="0.2">
      <c r="A145" s="41" t="s">
        <v>637</v>
      </c>
      <c r="B145" s="37" t="s">
        <v>638</v>
      </c>
      <c r="C145" s="19">
        <v>0</v>
      </c>
      <c r="D145" s="19">
        <v>0</v>
      </c>
      <c r="E145" s="19">
        <v>0</v>
      </c>
      <c r="F145" s="19">
        <v>0</v>
      </c>
      <c r="G145" s="19">
        <v>0</v>
      </c>
      <c r="H145" s="19">
        <v>0</v>
      </c>
      <c r="I145" s="19">
        <v>0</v>
      </c>
      <c r="J145" s="19">
        <v>0</v>
      </c>
      <c r="K145" s="19">
        <v>0</v>
      </c>
      <c r="L145" s="19">
        <v>0</v>
      </c>
      <c r="M145" s="19">
        <v>0</v>
      </c>
      <c r="N145" s="19">
        <v>0</v>
      </c>
      <c r="O145" s="19">
        <v>0</v>
      </c>
    </row>
    <row r="146" spans="1:15" x14ac:dyDescent="0.2">
      <c r="A146" s="40" t="s">
        <v>641</v>
      </c>
      <c r="B146" s="35" t="s">
        <v>642</v>
      </c>
      <c r="C146" s="15">
        <v>0</v>
      </c>
      <c r="D146" s="15">
        <v>0</v>
      </c>
      <c r="E146" s="15">
        <v>0</v>
      </c>
      <c r="F146" s="15">
        <v>0</v>
      </c>
      <c r="G146" s="15">
        <v>0</v>
      </c>
      <c r="H146" s="15">
        <v>0</v>
      </c>
      <c r="I146" s="15">
        <v>0</v>
      </c>
      <c r="J146" s="15">
        <v>0</v>
      </c>
      <c r="K146" s="15">
        <v>0</v>
      </c>
      <c r="L146" s="15">
        <v>0</v>
      </c>
      <c r="M146" s="15">
        <v>1</v>
      </c>
      <c r="N146" s="15">
        <v>0</v>
      </c>
      <c r="O146" s="15">
        <v>0</v>
      </c>
    </row>
    <row r="147" spans="1:15" x14ac:dyDescent="0.2">
      <c r="A147" s="41" t="s">
        <v>645</v>
      </c>
      <c r="B147" s="37" t="s">
        <v>646</v>
      </c>
      <c r="C147" s="19">
        <v>0</v>
      </c>
      <c r="D147" s="19">
        <v>0</v>
      </c>
      <c r="E147" s="19">
        <v>0</v>
      </c>
      <c r="F147" s="19">
        <v>0</v>
      </c>
      <c r="G147" s="19">
        <v>0</v>
      </c>
      <c r="H147" s="19">
        <v>0</v>
      </c>
      <c r="I147" s="19">
        <v>0</v>
      </c>
      <c r="J147" s="19">
        <v>0</v>
      </c>
      <c r="K147" s="19">
        <v>0</v>
      </c>
      <c r="L147" s="19">
        <v>0</v>
      </c>
      <c r="M147" s="19">
        <v>0</v>
      </c>
      <c r="N147" s="19">
        <v>0</v>
      </c>
      <c r="O147" s="19">
        <v>0</v>
      </c>
    </row>
    <row r="148" spans="1:15" x14ac:dyDescent="0.2">
      <c r="A148" s="40" t="s">
        <v>649</v>
      </c>
      <c r="B148" s="35" t="s">
        <v>650</v>
      </c>
      <c r="C148" s="15">
        <v>0</v>
      </c>
      <c r="D148" s="15">
        <v>0</v>
      </c>
      <c r="E148" s="15">
        <v>0</v>
      </c>
      <c r="F148" s="15">
        <v>0</v>
      </c>
      <c r="G148" s="15">
        <v>0</v>
      </c>
      <c r="H148" s="15">
        <v>0</v>
      </c>
      <c r="I148" s="15">
        <v>0</v>
      </c>
      <c r="J148" s="15">
        <v>0</v>
      </c>
      <c r="K148" s="15">
        <v>0</v>
      </c>
      <c r="L148" s="15">
        <v>0</v>
      </c>
      <c r="M148" s="15">
        <v>0</v>
      </c>
      <c r="N148" s="15">
        <v>0</v>
      </c>
      <c r="O148" s="15">
        <v>0</v>
      </c>
    </row>
    <row r="149" spans="1:15" x14ac:dyDescent="0.2">
      <c r="A149" s="41" t="s">
        <v>653</v>
      </c>
      <c r="B149" s="37" t="s">
        <v>654</v>
      </c>
      <c r="C149" s="19">
        <v>0</v>
      </c>
      <c r="D149" s="19">
        <v>0</v>
      </c>
      <c r="E149" s="19">
        <v>0</v>
      </c>
      <c r="F149" s="19">
        <v>0</v>
      </c>
      <c r="G149" s="19">
        <v>0</v>
      </c>
      <c r="H149" s="19">
        <v>0</v>
      </c>
      <c r="I149" s="19">
        <v>0</v>
      </c>
      <c r="J149" s="19">
        <v>0</v>
      </c>
      <c r="K149" s="19">
        <v>0</v>
      </c>
      <c r="L149" s="19">
        <v>0</v>
      </c>
      <c r="M149" s="19">
        <v>0</v>
      </c>
      <c r="N149" s="19">
        <v>0</v>
      </c>
      <c r="O149" s="19">
        <v>0</v>
      </c>
    </row>
    <row r="150" spans="1:15" x14ac:dyDescent="0.2">
      <c r="A150" s="40" t="s">
        <v>657</v>
      </c>
      <c r="B150" s="35" t="s">
        <v>658</v>
      </c>
      <c r="C150" s="15">
        <v>0</v>
      </c>
      <c r="D150" s="15">
        <v>0</v>
      </c>
      <c r="E150" s="15">
        <v>0</v>
      </c>
      <c r="F150" s="15">
        <v>0</v>
      </c>
      <c r="G150" s="15">
        <v>0</v>
      </c>
      <c r="H150" s="15">
        <v>0</v>
      </c>
      <c r="I150" s="15">
        <v>0</v>
      </c>
      <c r="J150" s="15">
        <v>0</v>
      </c>
      <c r="K150" s="15">
        <v>0</v>
      </c>
      <c r="L150" s="15">
        <v>0</v>
      </c>
      <c r="M150" s="15">
        <v>0</v>
      </c>
      <c r="N150" s="15">
        <v>0</v>
      </c>
      <c r="O150" s="15">
        <v>0</v>
      </c>
    </row>
    <row r="151" spans="1:15" x14ac:dyDescent="0.2">
      <c r="A151" s="41" t="s">
        <v>661</v>
      </c>
      <c r="B151" s="37" t="s">
        <v>662</v>
      </c>
      <c r="C151" s="19">
        <v>0</v>
      </c>
      <c r="D151" s="19">
        <v>0</v>
      </c>
      <c r="E151" s="19">
        <v>0</v>
      </c>
      <c r="F151" s="19">
        <v>0</v>
      </c>
      <c r="G151" s="19">
        <v>0</v>
      </c>
      <c r="H151" s="19">
        <v>1</v>
      </c>
      <c r="I151" s="19">
        <v>0</v>
      </c>
      <c r="J151" s="19">
        <v>0</v>
      </c>
      <c r="K151" s="19">
        <v>0</v>
      </c>
      <c r="L151" s="19">
        <v>0</v>
      </c>
      <c r="M151" s="19">
        <v>0</v>
      </c>
      <c r="N151" s="19">
        <v>0</v>
      </c>
      <c r="O151" s="19">
        <v>0</v>
      </c>
    </row>
    <row r="152" spans="1:15" x14ac:dyDescent="0.2">
      <c r="A152" s="40" t="s">
        <v>665</v>
      </c>
      <c r="B152" s="35" t="s">
        <v>666</v>
      </c>
      <c r="C152" s="15">
        <v>0</v>
      </c>
      <c r="D152" s="15">
        <v>0</v>
      </c>
      <c r="E152" s="15">
        <v>0</v>
      </c>
      <c r="F152" s="15">
        <v>0</v>
      </c>
      <c r="G152" s="15">
        <v>0</v>
      </c>
      <c r="H152" s="15">
        <v>0</v>
      </c>
      <c r="I152" s="15">
        <v>0</v>
      </c>
      <c r="J152" s="15">
        <v>0</v>
      </c>
      <c r="K152" s="15">
        <v>0</v>
      </c>
      <c r="L152" s="15">
        <v>0</v>
      </c>
      <c r="M152" s="15">
        <v>0</v>
      </c>
      <c r="N152" s="15">
        <v>0</v>
      </c>
      <c r="O152" s="15">
        <v>0</v>
      </c>
    </row>
    <row r="153" spans="1:15" x14ac:dyDescent="0.2">
      <c r="A153" s="41" t="s">
        <v>669</v>
      </c>
      <c r="B153" s="37" t="s">
        <v>670</v>
      </c>
      <c r="C153" s="19">
        <v>0</v>
      </c>
      <c r="D153" s="19">
        <v>0</v>
      </c>
      <c r="E153" s="19">
        <v>0</v>
      </c>
      <c r="F153" s="19">
        <v>0</v>
      </c>
      <c r="G153" s="19">
        <v>0</v>
      </c>
      <c r="H153" s="19">
        <v>0</v>
      </c>
      <c r="I153" s="19">
        <v>0</v>
      </c>
      <c r="J153" s="19">
        <v>0</v>
      </c>
      <c r="K153" s="19">
        <v>0</v>
      </c>
      <c r="L153" s="19">
        <v>0</v>
      </c>
      <c r="M153" s="19">
        <v>0</v>
      </c>
      <c r="N153" s="19">
        <v>0</v>
      </c>
      <c r="O153" s="19">
        <v>1</v>
      </c>
    </row>
    <row r="154" spans="1:15" x14ac:dyDescent="0.2">
      <c r="A154" s="40" t="s">
        <v>673</v>
      </c>
      <c r="B154" s="35" t="s">
        <v>674</v>
      </c>
      <c r="C154" s="15">
        <v>0</v>
      </c>
      <c r="D154" s="15">
        <v>0</v>
      </c>
      <c r="E154" s="15">
        <v>0</v>
      </c>
      <c r="F154" s="15">
        <v>0</v>
      </c>
      <c r="G154" s="15">
        <v>0</v>
      </c>
      <c r="H154" s="15">
        <v>0</v>
      </c>
      <c r="I154" s="15">
        <v>0</v>
      </c>
      <c r="J154" s="15">
        <v>0</v>
      </c>
      <c r="K154" s="15">
        <v>0</v>
      </c>
      <c r="L154" s="15">
        <v>0</v>
      </c>
      <c r="M154" s="15">
        <v>1</v>
      </c>
      <c r="N154" s="15">
        <v>0</v>
      </c>
      <c r="O154" s="15">
        <v>0</v>
      </c>
    </row>
    <row r="155" spans="1:15" x14ac:dyDescent="0.2">
      <c r="A155" s="41" t="s">
        <v>677</v>
      </c>
      <c r="B155" s="37" t="s">
        <v>678</v>
      </c>
      <c r="C155" s="19">
        <v>0</v>
      </c>
      <c r="D155" s="19">
        <v>0</v>
      </c>
      <c r="E155" s="19">
        <v>0</v>
      </c>
      <c r="F155" s="19">
        <v>0</v>
      </c>
      <c r="G155" s="19">
        <v>0</v>
      </c>
      <c r="H155" s="19">
        <v>0</v>
      </c>
      <c r="I155" s="19">
        <v>0</v>
      </c>
      <c r="J155" s="19">
        <v>0</v>
      </c>
      <c r="K155" s="19">
        <v>0</v>
      </c>
      <c r="L155" s="19">
        <v>0</v>
      </c>
      <c r="M155" s="19">
        <v>0</v>
      </c>
      <c r="N155" s="19">
        <v>0</v>
      </c>
      <c r="O155" s="19">
        <v>1</v>
      </c>
    </row>
    <row r="156" spans="1:15" x14ac:dyDescent="0.2">
      <c r="A156" s="40" t="s">
        <v>681</v>
      </c>
      <c r="B156" s="35" t="s">
        <v>682</v>
      </c>
      <c r="C156" s="15">
        <v>0</v>
      </c>
      <c r="D156" s="15">
        <v>0</v>
      </c>
      <c r="E156" s="15">
        <v>0</v>
      </c>
      <c r="F156" s="15">
        <v>0</v>
      </c>
      <c r="G156" s="15">
        <v>0</v>
      </c>
      <c r="H156" s="15">
        <v>0</v>
      </c>
      <c r="I156" s="15">
        <v>0</v>
      </c>
      <c r="J156" s="15">
        <v>0</v>
      </c>
      <c r="K156" s="15">
        <v>0</v>
      </c>
      <c r="L156" s="15">
        <v>0</v>
      </c>
      <c r="M156" s="15">
        <v>0</v>
      </c>
      <c r="N156" s="15">
        <v>0</v>
      </c>
      <c r="O156" s="15">
        <v>0</v>
      </c>
    </row>
    <row r="157" spans="1:15" x14ac:dyDescent="0.2">
      <c r="A157" s="41" t="s">
        <v>685</v>
      </c>
      <c r="B157" s="37" t="s">
        <v>686</v>
      </c>
      <c r="C157" s="19">
        <v>1</v>
      </c>
      <c r="D157" s="19">
        <v>0</v>
      </c>
      <c r="E157" s="19">
        <v>0</v>
      </c>
      <c r="F157" s="19">
        <v>0</v>
      </c>
      <c r="G157" s="19">
        <v>0</v>
      </c>
      <c r="H157" s="19">
        <v>1</v>
      </c>
      <c r="I157" s="19">
        <v>0</v>
      </c>
      <c r="J157" s="19">
        <v>0</v>
      </c>
      <c r="K157" s="19">
        <v>0</v>
      </c>
      <c r="L157" s="19">
        <v>0</v>
      </c>
      <c r="M157" s="19">
        <v>0</v>
      </c>
      <c r="N157" s="19">
        <v>0</v>
      </c>
      <c r="O157" s="19">
        <v>0</v>
      </c>
    </row>
    <row r="158" spans="1:15" x14ac:dyDescent="0.2">
      <c r="A158" s="40" t="s">
        <v>689</v>
      </c>
      <c r="B158" s="35" t="s">
        <v>690</v>
      </c>
      <c r="C158" s="15">
        <v>0</v>
      </c>
      <c r="D158" s="15">
        <v>0</v>
      </c>
      <c r="E158" s="15">
        <v>0</v>
      </c>
      <c r="F158" s="15">
        <v>0</v>
      </c>
      <c r="G158" s="15">
        <v>0</v>
      </c>
      <c r="H158" s="15">
        <v>0</v>
      </c>
      <c r="I158" s="15">
        <v>0</v>
      </c>
      <c r="J158" s="15">
        <v>0</v>
      </c>
      <c r="K158" s="15">
        <v>0</v>
      </c>
      <c r="L158" s="15">
        <v>0</v>
      </c>
      <c r="M158" s="15">
        <v>0</v>
      </c>
      <c r="N158" s="15">
        <v>0</v>
      </c>
      <c r="O158" s="15">
        <v>0</v>
      </c>
    </row>
    <row r="159" spans="1:15" x14ac:dyDescent="0.2">
      <c r="A159" s="41" t="s">
        <v>693</v>
      </c>
      <c r="B159" s="37" t="s">
        <v>694</v>
      </c>
      <c r="C159" s="19">
        <v>0</v>
      </c>
      <c r="D159" s="19">
        <v>0</v>
      </c>
      <c r="E159" s="19">
        <v>0</v>
      </c>
      <c r="F159" s="19">
        <v>0</v>
      </c>
      <c r="G159" s="19">
        <v>0</v>
      </c>
      <c r="H159" s="19">
        <v>1</v>
      </c>
      <c r="I159" s="19">
        <v>0</v>
      </c>
      <c r="J159" s="19">
        <v>0</v>
      </c>
      <c r="K159" s="19">
        <v>0</v>
      </c>
      <c r="L159" s="19">
        <v>0</v>
      </c>
      <c r="M159" s="19">
        <v>0</v>
      </c>
      <c r="N159" s="19">
        <v>0</v>
      </c>
      <c r="O159" s="19">
        <v>0</v>
      </c>
    </row>
    <row r="160" spans="1:15" x14ac:dyDescent="0.2">
      <c r="A160" s="40" t="s">
        <v>697</v>
      </c>
      <c r="B160" s="35" t="s">
        <v>698</v>
      </c>
      <c r="C160" s="15">
        <v>0</v>
      </c>
      <c r="D160" s="15">
        <v>0</v>
      </c>
      <c r="E160" s="15">
        <v>0</v>
      </c>
      <c r="F160" s="15">
        <v>0</v>
      </c>
      <c r="G160" s="15">
        <v>0</v>
      </c>
      <c r="H160" s="15">
        <v>0</v>
      </c>
      <c r="I160" s="15">
        <v>0</v>
      </c>
      <c r="J160" s="15">
        <v>0</v>
      </c>
      <c r="K160" s="15">
        <v>0</v>
      </c>
      <c r="L160" s="15">
        <v>0</v>
      </c>
      <c r="M160" s="15">
        <v>1</v>
      </c>
      <c r="N160" s="15">
        <v>0</v>
      </c>
      <c r="O160" s="15">
        <v>0</v>
      </c>
    </row>
    <row r="161" spans="1:15" x14ac:dyDescent="0.2">
      <c r="A161" s="41" t="s">
        <v>701</v>
      </c>
      <c r="B161" s="37" t="s">
        <v>702</v>
      </c>
      <c r="C161" s="19">
        <v>0</v>
      </c>
      <c r="D161" s="19">
        <v>0</v>
      </c>
      <c r="E161" s="19">
        <v>0</v>
      </c>
      <c r="F161" s="19">
        <v>0</v>
      </c>
      <c r="G161" s="19">
        <v>1</v>
      </c>
      <c r="H161" s="19">
        <v>1</v>
      </c>
      <c r="I161" s="19">
        <v>0</v>
      </c>
      <c r="J161" s="19">
        <v>0</v>
      </c>
      <c r="K161" s="19">
        <v>0</v>
      </c>
      <c r="L161" s="19">
        <v>0</v>
      </c>
      <c r="M161" s="19">
        <v>0</v>
      </c>
      <c r="N161" s="19">
        <v>0</v>
      </c>
      <c r="O161" s="19">
        <v>0</v>
      </c>
    </row>
    <row r="162" spans="1:15" x14ac:dyDescent="0.2">
      <c r="A162" s="40" t="s">
        <v>705</v>
      </c>
      <c r="B162" s="35" t="s">
        <v>706</v>
      </c>
      <c r="C162" s="15">
        <v>0</v>
      </c>
      <c r="D162" s="15">
        <v>0</v>
      </c>
      <c r="E162" s="15">
        <v>0</v>
      </c>
      <c r="F162" s="15">
        <v>0</v>
      </c>
      <c r="G162" s="15">
        <v>0</v>
      </c>
      <c r="H162" s="15">
        <v>0</v>
      </c>
      <c r="I162" s="15">
        <v>0</v>
      </c>
      <c r="J162" s="15">
        <v>0</v>
      </c>
      <c r="K162" s="15">
        <v>0</v>
      </c>
      <c r="L162" s="15">
        <v>0</v>
      </c>
      <c r="M162" s="15">
        <v>0</v>
      </c>
      <c r="N162" s="15">
        <v>0</v>
      </c>
      <c r="O162" s="15">
        <v>0</v>
      </c>
    </row>
    <row r="163" spans="1:15" x14ac:dyDescent="0.2">
      <c r="A163" s="41" t="s">
        <v>709</v>
      </c>
      <c r="B163" s="37" t="s">
        <v>710</v>
      </c>
      <c r="C163" s="19">
        <v>0</v>
      </c>
      <c r="D163" s="19">
        <v>0</v>
      </c>
      <c r="E163" s="19">
        <v>0</v>
      </c>
      <c r="F163" s="19">
        <v>0</v>
      </c>
      <c r="G163" s="19">
        <v>0</v>
      </c>
      <c r="H163" s="19">
        <v>0</v>
      </c>
      <c r="I163" s="19">
        <v>0</v>
      </c>
      <c r="J163" s="19">
        <v>0</v>
      </c>
      <c r="K163" s="19">
        <v>0</v>
      </c>
      <c r="L163" s="19">
        <v>0</v>
      </c>
      <c r="M163" s="19">
        <v>0</v>
      </c>
      <c r="N163" s="19">
        <v>0</v>
      </c>
      <c r="O163" s="19">
        <v>0</v>
      </c>
    </row>
    <row r="164" spans="1:15" x14ac:dyDescent="0.2">
      <c r="A164" s="40" t="s">
        <v>713</v>
      </c>
      <c r="B164" s="35" t="s">
        <v>714</v>
      </c>
      <c r="C164" s="15">
        <v>0</v>
      </c>
      <c r="D164" s="15">
        <v>0</v>
      </c>
      <c r="E164" s="15">
        <v>0</v>
      </c>
      <c r="F164" s="15">
        <v>0</v>
      </c>
      <c r="G164" s="15">
        <v>0</v>
      </c>
      <c r="H164" s="15">
        <v>0</v>
      </c>
      <c r="I164" s="15">
        <v>0</v>
      </c>
      <c r="J164" s="15">
        <v>0</v>
      </c>
      <c r="K164" s="15">
        <v>0</v>
      </c>
      <c r="L164" s="15">
        <v>0</v>
      </c>
      <c r="M164" s="15">
        <v>0</v>
      </c>
      <c r="N164" s="15">
        <v>0</v>
      </c>
      <c r="O164" s="15">
        <v>0</v>
      </c>
    </row>
    <row r="165" spans="1:15" x14ac:dyDescent="0.2">
      <c r="A165" s="41" t="s">
        <v>717</v>
      </c>
      <c r="B165" s="37" t="s">
        <v>718</v>
      </c>
      <c r="C165" s="19">
        <v>0</v>
      </c>
      <c r="D165" s="19">
        <v>0</v>
      </c>
      <c r="E165" s="19">
        <v>0</v>
      </c>
      <c r="F165" s="19">
        <v>0</v>
      </c>
      <c r="G165" s="19">
        <v>0</v>
      </c>
      <c r="H165" s="19">
        <v>0</v>
      </c>
      <c r="I165" s="19">
        <v>0</v>
      </c>
      <c r="J165" s="19">
        <v>0</v>
      </c>
      <c r="K165" s="19">
        <v>0</v>
      </c>
      <c r="L165" s="19">
        <v>0</v>
      </c>
      <c r="M165" s="19">
        <v>0</v>
      </c>
      <c r="N165" s="19">
        <v>0</v>
      </c>
      <c r="O165" s="19">
        <v>0</v>
      </c>
    </row>
    <row r="166" spans="1:15" x14ac:dyDescent="0.2">
      <c r="A166" s="40" t="s">
        <v>721</v>
      </c>
      <c r="B166" s="35" t="s">
        <v>722</v>
      </c>
      <c r="C166" s="15">
        <v>0</v>
      </c>
      <c r="D166" s="15">
        <v>0</v>
      </c>
      <c r="E166" s="15">
        <v>0</v>
      </c>
      <c r="F166" s="15">
        <v>0</v>
      </c>
      <c r="G166" s="15">
        <v>0</v>
      </c>
      <c r="H166" s="15">
        <v>0</v>
      </c>
      <c r="I166" s="15">
        <v>0</v>
      </c>
      <c r="J166" s="15">
        <v>0</v>
      </c>
      <c r="K166" s="15">
        <v>0</v>
      </c>
      <c r="L166" s="15">
        <v>0</v>
      </c>
      <c r="M166" s="15">
        <v>0</v>
      </c>
      <c r="N166" s="15">
        <v>0</v>
      </c>
      <c r="O166" s="15">
        <v>0</v>
      </c>
    </row>
    <row r="167" spans="1:15" x14ac:dyDescent="0.2">
      <c r="A167" s="41" t="s">
        <v>725</v>
      </c>
      <c r="B167" s="37" t="s">
        <v>726</v>
      </c>
      <c r="C167" s="19">
        <v>0</v>
      </c>
      <c r="D167" s="19">
        <v>0</v>
      </c>
      <c r="E167" s="19">
        <v>0</v>
      </c>
      <c r="F167" s="19">
        <v>0</v>
      </c>
      <c r="G167" s="19">
        <v>0</v>
      </c>
      <c r="H167" s="19">
        <v>0</v>
      </c>
      <c r="I167" s="19">
        <v>0</v>
      </c>
      <c r="J167" s="19">
        <v>0</v>
      </c>
      <c r="K167" s="19">
        <v>0</v>
      </c>
      <c r="L167" s="19">
        <v>0</v>
      </c>
      <c r="M167" s="19">
        <v>0</v>
      </c>
      <c r="N167" s="19">
        <v>0</v>
      </c>
      <c r="O167" s="19">
        <v>0</v>
      </c>
    </row>
    <row r="168" spans="1:15" x14ac:dyDescent="0.2">
      <c r="A168" s="40" t="s">
        <v>729</v>
      </c>
      <c r="B168" s="35" t="s">
        <v>730</v>
      </c>
      <c r="C168" s="15">
        <v>0</v>
      </c>
      <c r="D168" s="15">
        <v>0</v>
      </c>
      <c r="E168" s="15">
        <v>0</v>
      </c>
      <c r="F168" s="15">
        <v>0</v>
      </c>
      <c r="G168" s="15">
        <v>0</v>
      </c>
      <c r="H168" s="15">
        <v>0</v>
      </c>
      <c r="I168" s="15">
        <v>0</v>
      </c>
      <c r="J168" s="15">
        <v>0</v>
      </c>
      <c r="K168" s="15">
        <v>0</v>
      </c>
      <c r="L168" s="15">
        <v>0</v>
      </c>
      <c r="M168" s="15">
        <v>1</v>
      </c>
      <c r="N168" s="15">
        <v>0</v>
      </c>
      <c r="O168" s="15">
        <v>0</v>
      </c>
    </row>
    <row r="169" spans="1:15" x14ac:dyDescent="0.2">
      <c r="A169" s="41" t="s">
        <v>733</v>
      </c>
      <c r="B169" s="37" t="s">
        <v>734</v>
      </c>
      <c r="C169" s="19">
        <v>0</v>
      </c>
      <c r="D169" s="19">
        <v>0</v>
      </c>
      <c r="E169" s="19">
        <v>0</v>
      </c>
      <c r="F169" s="19">
        <v>0</v>
      </c>
      <c r="G169" s="19">
        <v>0</v>
      </c>
      <c r="H169" s="19">
        <v>0</v>
      </c>
      <c r="I169" s="19">
        <v>0</v>
      </c>
      <c r="J169" s="19">
        <v>0</v>
      </c>
      <c r="K169" s="19">
        <v>0</v>
      </c>
      <c r="L169" s="19">
        <v>0</v>
      </c>
      <c r="M169" s="19">
        <v>0</v>
      </c>
      <c r="N169" s="19">
        <v>0</v>
      </c>
      <c r="O169" s="19">
        <v>0</v>
      </c>
    </row>
    <row r="170" spans="1:15" x14ac:dyDescent="0.2">
      <c r="A170" s="40" t="s">
        <v>737</v>
      </c>
      <c r="B170" s="35" t="s">
        <v>738</v>
      </c>
      <c r="C170" s="15">
        <v>1</v>
      </c>
      <c r="D170" s="15">
        <v>1</v>
      </c>
      <c r="E170" s="15">
        <v>0</v>
      </c>
      <c r="F170" s="15">
        <v>0</v>
      </c>
      <c r="G170" s="15">
        <v>0</v>
      </c>
      <c r="H170" s="15">
        <v>1</v>
      </c>
      <c r="I170" s="15">
        <v>1</v>
      </c>
      <c r="J170" s="15">
        <v>1</v>
      </c>
      <c r="K170" s="15">
        <v>1</v>
      </c>
      <c r="L170" s="15">
        <v>1</v>
      </c>
      <c r="M170" s="15">
        <v>0</v>
      </c>
      <c r="N170" s="15">
        <v>0</v>
      </c>
      <c r="O170" s="15">
        <v>0</v>
      </c>
    </row>
    <row r="171" spans="1:15" x14ac:dyDescent="0.2">
      <c r="A171" s="41" t="s">
        <v>741</v>
      </c>
      <c r="B171" s="37" t="s">
        <v>742</v>
      </c>
      <c r="C171" s="19">
        <v>0</v>
      </c>
      <c r="D171" s="19">
        <v>0</v>
      </c>
      <c r="E171" s="19">
        <v>0</v>
      </c>
      <c r="F171" s="19">
        <v>0</v>
      </c>
      <c r="G171" s="19">
        <v>0</v>
      </c>
      <c r="H171" s="19">
        <v>0</v>
      </c>
      <c r="I171" s="19">
        <v>0</v>
      </c>
      <c r="J171" s="19">
        <v>0</v>
      </c>
      <c r="K171" s="19">
        <v>0</v>
      </c>
      <c r="L171" s="19">
        <v>0</v>
      </c>
      <c r="M171" s="19">
        <v>0</v>
      </c>
      <c r="N171" s="19">
        <v>0</v>
      </c>
      <c r="O171" s="19">
        <v>0</v>
      </c>
    </row>
    <row r="172" spans="1:15" x14ac:dyDescent="0.2">
      <c r="A172" s="40" t="s">
        <v>745</v>
      </c>
      <c r="B172" s="35" t="s">
        <v>746</v>
      </c>
      <c r="C172" s="15">
        <v>0</v>
      </c>
      <c r="D172" s="15">
        <v>0</v>
      </c>
      <c r="E172" s="15">
        <v>0</v>
      </c>
      <c r="F172" s="15">
        <v>0</v>
      </c>
      <c r="G172" s="15">
        <v>0</v>
      </c>
      <c r="H172" s="15">
        <v>0</v>
      </c>
      <c r="I172" s="15">
        <v>0</v>
      </c>
      <c r="J172" s="15">
        <v>0</v>
      </c>
      <c r="K172" s="15">
        <v>0</v>
      </c>
      <c r="L172" s="15">
        <v>0</v>
      </c>
      <c r="M172" s="15">
        <v>0</v>
      </c>
      <c r="N172" s="15">
        <v>0</v>
      </c>
      <c r="O172" s="15">
        <v>0</v>
      </c>
    </row>
    <row r="173" spans="1:15" x14ac:dyDescent="0.2">
      <c r="A173" s="41" t="s">
        <v>749</v>
      </c>
      <c r="B173" s="37" t="s">
        <v>750</v>
      </c>
      <c r="C173" s="19">
        <v>0</v>
      </c>
      <c r="D173" s="19">
        <v>0</v>
      </c>
      <c r="E173" s="19">
        <v>0</v>
      </c>
      <c r="F173" s="19">
        <v>0</v>
      </c>
      <c r="G173" s="19">
        <v>0</v>
      </c>
      <c r="H173" s="19">
        <v>0</v>
      </c>
      <c r="I173" s="19">
        <v>0</v>
      </c>
      <c r="J173" s="19">
        <v>0</v>
      </c>
      <c r="K173" s="19">
        <v>0</v>
      </c>
      <c r="L173" s="19">
        <v>0</v>
      </c>
      <c r="M173" s="19">
        <v>0</v>
      </c>
      <c r="N173" s="19">
        <v>0</v>
      </c>
      <c r="O173" s="19">
        <v>0</v>
      </c>
    </row>
    <row r="174" spans="1:15" x14ac:dyDescent="0.2">
      <c r="A174" s="40" t="s">
        <v>753</v>
      </c>
      <c r="B174" s="35" t="s">
        <v>754</v>
      </c>
      <c r="C174" s="15">
        <v>0</v>
      </c>
      <c r="D174" s="15">
        <v>0</v>
      </c>
      <c r="E174" s="15">
        <v>0</v>
      </c>
      <c r="F174" s="15">
        <v>0</v>
      </c>
      <c r="G174" s="15">
        <v>0</v>
      </c>
      <c r="H174" s="15">
        <v>0</v>
      </c>
      <c r="I174" s="15">
        <v>0</v>
      </c>
      <c r="J174" s="15">
        <v>0</v>
      </c>
      <c r="K174" s="15">
        <v>0</v>
      </c>
      <c r="L174" s="15">
        <v>0</v>
      </c>
      <c r="M174" s="15">
        <v>0</v>
      </c>
      <c r="N174" s="15">
        <v>0</v>
      </c>
      <c r="O174" s="15">
        <v>0</v>
      </c>
    </row>
    <row r="175" spans="1:15" x14ac:dyDescent="0.2">
      <c r="A175" s="41" t="s">
        <v>757</v>
      </c>
      <c r="B175" s="37" t="s">
        <v>758</v>
      </c>
      <c r="C175" s="19">
        <v>0</v>
      </c>
      <c r="D175" s="19">
        <v>0</v>
      </c>
      <c r="E175" s="19">
        <v>0</v>
      </c>
      <c r="F175" s="19">
        <v>0</v>
      </c>
      <c r="G175" s="19">
        <v>0</v>
      </c>
      <c r="H175" s="19">
        <v>0</v>
      </c>
      <c r="I175" s="19">
        <v>0</v>
      </c>
      <c r="J175" s="19">
        <v>0</v>
      </c>
      <c r="K175" s="19">
        <v>0</v>
      </c>
      <c r="L175" s="19">
        <v>0</v>
      </c>
      <c r="M175" s="19">
        <v>0</v>
      </c>
      <c r="N175" s="19">
        <v>0</v>
      </c>
      <c r="O175" s="19">
        <v>0</v>
      </c>
    </row>
    <row r="176" spans="1:15" x14ac:dyDescent="0.2">
      <c r="A176" s="40" t="s">
        <v>761</v>
      </c>
      <c r="B176" s="35" t="s">
        <v>762</v>
      </c>
      <c r="C176" s="15">
        <v>0</v>
      </c>
      <c r="D176" s="15">
        <v>0</v>
      </c>
      <c r="E176" s="15">
        <v>0</v>
      </c>
      <c r="F176" s="15">
        <v>0</v>
      </c>
      <c r="G176" s="15">
        <v>0</v>
      </c>
      <c r="H176" s="15">
        <v>0</v>
      </c>
      <c r="I176" s="15">
        <v>0</v>
      </c>
      <c r="J176" s="15">
        <v>0</v>
      </c>
      <c r="K176" s="15">
        <v>0</v>
      </c>
      <c r="L176" s="15">
        <v>0</v>
      </c>
      <c r="M176" s="15">
        <v>0</v>
      </c>
      <c r="N176" s="15">
        <v>0</v>
      </c>
      <c r="O176" s="15">
        <v>0</v>
      </c>
    </row>
    <row r="177" spans="1:15" x14ac:dyDescent="0.2">
      <c r="A177" s="41" t="s">
        <v>765</v>
      </c>
      <c r="B177" s="37" t="s">
        <v>766</v>
      </c>
      <c r="C177" s="19">
        <v>0</v>
      </c>
      <c r="D177" s="19">
        <v>0</v>
      </c>
      <c r="E177" s="19">
        <v>0</v>
      </c>
      <c r="F177" s="19">
        <v>0</v>
      </c>
      <c r="G177" s="19">
        <v>0</v>
      </c>
      <c r="H177" s="19">
        <v>0</v>
      </c>
      <c r="I177" s="19">
        <v>0</v>
      </c>
      <c r="J177" s="19">
        <v>0</v>
      </c>
      <c r="K177" s="19">
        <v>0</v>
      </c>
      <c r="L177" s="19">
        <v>0</v>
      </c>
      <c r="M177" s="19">
        <v>0</v>
      </c>
      <c r="N177" s="19">
        <v>1</v>
      </c>
      <c r="O177" s="19">
        <v>0</v>
      </c>
    </row>
    <row r="178" spans="1:15" x14ac:dyDescent="0.2">
      <c r="A178" s="40" t="s">
        <v>769</v>
      </c>
      <c r="B178" s="35" t="s">
        <v>770</v>
      </c>
      <c r="C178" s="15">
        <v>0</v>
      </c>
      <c r="D178" s="15">
        <v>0</v>
      </c>
      <c r="E178" s="15">
        <v>0</v>
      </c>
      <c r="F178" s="15">
        <v>0</v>
      </c>
      <c r="G178" s="15">
        <v>0</v>
      </c>
      <c r="H178" s="15">
        <v>0</v>
      </c>
      <c r="I178" s="15">
        <v>0</v>
      </c>
      <c r="J178" s="15">
        <v>0</v>
      </c>
      <c r="K178" s="15">
        <v>0</v>
      </c>
      <c r="L178" s="15">
        <v>0</v>
      </c>
      <c r="M178" s="15">
        <v>0</v>
      </c>
      <c r="N178" s="15">
        <v>0</v>
      </c>
      <c r="O178" s="15">
        <v>0</v>
      </c>
    </row>
    <row r="179" spans="1:15" x14ac:dyDescent="0.2">
      <c r="A179" s="41" t="s">
        <v>773</v>
      </c>
      <c r="B179" s="37" t="s">
        <v>774</v>
      </c>
      <c r="C179" s="19">
        <v>0</v>
      </c>
      <c r="D179" s="19">
        <v>0</v>
      </c>
      <c r="E179" s="19">
        <v>0</v>
      </c>
      <c r="F179" s="19">
        <v>0</v>
      </c>
      <c r="G179" s="19">
        <v>0</v>
      </c>
      <c r="H179" s="19">
        <v>0</v>
      </c>
      <c r="I179" s="19">
        <v>0</v>
      </c>
      <c r="J179" s="19">
        <v>0</v>
      </c>
      <c r="K179" s="19">
        <v>0</v>
      </c>
      <c r="L179" s="19">
        <v>0</v>
      </c>
      <c r="M179" s="19">
        <v>1</v>
      </c>
      <c r="N179" s="19">
        <v>0</v>
      </c>
      <c r="O179" s="19">
        <v>1</v>
      </c>
    </row>
    <row r="180" spans="1:15" x14ac:dyDescent="0.2">
      <c r="A180" s="40" t="s">
        <v>777</v>
      </c>
      <c r="B180" s="35" t="s">
        <v>778</v>
      </c>
      <c r="C180" s="15">
        <v>0</v>
      </c>
      <c r="D180" s="15">
        <v>0</v>
      </c>
      <c r="E180" s="15">
        <v>0</v>
      </c>
      <c r="F180" s="15">
        <v>0</v>
      </c>
      <c r="G180" s="15">
        <v>1</v>
      </c>
      <c r="H180" s="15">
        <v>0</v>
      </c>
      <c r="I180" s="15">
        <v>0</v>
      </c>
      <c r="J180" s="15">
        <v>0</v>
      </c>
      <c r="K180" s="15">
        <v>0</v>
      </c>
      <c r="L180" s="15">
        <v>0</v>
      </c>
      <c r="M180" s="15">
        <v>0</v>
      </c>
      <c r="N180" s="15">
        <v>0</v>
      </c>
      <c r="O180" s="15">
        <v>0</v>
      </c>
    </row>
    <row r="181" spans="1:15" x14ac:dyDescent="0.2">
      <c r="A181" s="41" t="s">
        <v>781</v>
      </c>
      <c r="B181" s="37" t="s">
        <v>782</v>
      </c>
      <c r="C181" s="19">
        <v>0</v>
      </c>
      <c r="D181" s="19">
        <v>0</v>
      </c>
      <c r="E181" s="19">
        <v>0</v>
      </c>
      <c r="F181" s="19">
        <v>0</v>
      </c>
      <c r="G181" s="19">
        <v>0</v>
      </c>
      <c r="H181" s="19">
        <v>0</v>
      </c>
      <c r="I181" s="19">
        <v>0</v>
      </c>
      <c r="J181" s="19">
        <v>0</v>
      </c>
      <c r="K181" s="19">
        <v>0</v>
      </c>
      <c r="L181" s="19">
        <v>0</v>
      </c>
      <c r="M181" s="19">
        <v>0</v>
      </c>
      <c r="N181" s="19">
        <v>0</v>
      </c>
      <c r="O181" s="19">
        <v>0</v>
      </c>
    </row>
    <row r="182" spans="1:15" x14ac:dyDescent="0.2">
      <c r="A182" s="40" t="s">
        <v>785</v>
      </c>
      <c r="B182" s="35" t="s">
        <v>786</v>
      </c>
      <c r="C182" s="15">
        <v>0</v>
      </c>
      <c r="D182" s="15">
        <v>0</v>
      </c>
      <c r="E182" s="15">
        <v>0</v>
      </c>
      <c r="F182" s="15">
        <v>0</v>
      </c>
      <c r="G182" s="15">
        <v>0</v>
      </c>
      <c r="H182" s="15">
        <v>0</v>
      </c>
      <c r="I182" s="15">
        <v>0</v>
      </c>
      <c r="J182" s="15">
        <v>0</v>
      </c>
      <c r="K182" s="15">
        <v>0</v>
      </c>
      <c r="L182" s="15">
        <v>0</v>
      </c>
      <c r="M182" s="15">
        <v>0</v>
      </c>
      <c r="N182" s="15">
        <v>0</v>
      </c>
      <c r="O182" s="15">
        <v>0</v>
      </c>
    </row>
    <row r="183" spans="1:15" x14ac:dyDescent="0.2">
      <c r="A183" s="41" t="s">
        <v>789</v>
      </c>
      <c r="B183" s="37" t="s">
        <v>790</v>
      </c>
      <c r="C183" s="19">
        <v>0</v>
      </c>
      <c r="D183" s="19">
        <v>0</v>
      </c>
      <c r="E183" s="19">
        <v>0</v>
      </c>
      <c r="F183" s="19">
        <v>0</v>
      </c>
      <c r="G183" s="19">
        <v>0</v>
      </c>
      <c r="H183" s="19">
        <v>0</v>
      </c>
      <c r="I183" s="19">
        <v>0</v>
      </c>
      <c r="J183" s="19">
        <v>0</v>
      </c>
      <c r="K183" s="19">
        <v>0</v>
      </c>
      <c r="L183" s="19">
        <v>0</v>
      </c>
      <c r="M183" s="19">
        <v>1</v>
      </c>
      <c r="N183" s="19">
        <v>0</v>
      </c>
      <c r="O183" s="19">
        <v>0</v>
      </c>
    </row>
    <row r="184" spans="1:15" x14ac:dyDescent="0.2">
      <c r="A184" s="40" t="s">
        <v>793</v>
      </c>
      <c r="B184" s="35" t="s">
        <v>794</v>
      </c>
      <c r="C184" s="15">
        <v>0</v>
      </c>
      <c r="D184" s="15">
        <v>0</v>
      </c>
      <c r="E184" s="15">
        <v>0</v>
      </c>
      <c r="F184" s="15">
        <v>0</v>
      </c>
      <c r="G184" s="15">
        <v>0</v>
      </c>
      <c r="H184" s="15">
        <v>0</v>
      </c>
      <c r="I184" s="15">
        <v>0</v>
      </c>
      <c r="J184" s="15">
        <v>0</v>
      </c>
      <c r="K184" s="15">
        <v>0</v>
      </c>
      <c r="L184" s="15">
        <v>0</v>
      </c>
      <c r="M184" s="15">
        <v>0</v>
      </c>
      <c r="N184" s="15">
        <v>0</v>
      </c>
      <c r="O184" s="15">
        <v>0</v>
      </c>
    </row>
    <row r="185" spans="1:15" x14ac:dyDescent="0.2">
      <c r="A185" s="41" t="s">
        <v>797</v>
      </c>
      <c r="B185" s="37" t="s">
        <v>798</v>
      </c>
      <c r="C185" s="19">
        <v>0</v>
      </c>
      <c r="D185" s="19">
        <v>0</v>
      </c>
      <c r="E185" s="19">
        <v>0</v>
      </c>
      <c r="F185" s="19">
        <v>0</v>
      </c>
      <c r="G185" s="19">
        <v>0</v>
      </c>
      <c r="H185" s="19">
        <v>0</v>
      </c>
      <c r="I185" s="19">
        <v>0</v>
      </c>
      <c r="J185" s="19">
        <v>0</v>
      </c>
      <c r="K185" s="19">
        <v>0</v>
      </c>
      <c r="L185" s="19">
        <v>0</v>
      </c>
      <c r="M185" s="19">
        <v>0</v>
      </c>
      <c r="N185" s="19">
        <v>0</v>
      </c>
      <c r="O185" s="19">
        <v>0</v>
      </c>
    </row>
    <row r="186" spans="1:15" x14ac:dyDescent="0.2">
      <c r="A186" s="40" t="s">
        <v>801</v>
      </c>
      <c r="B186" s="35" t="s">
        <v>802</v>
      </c>
      <c r="C186" s="15">
        <v>0</v>
      </c>
      <c r="D186" s="15">
        <v>0</v>
      </c>
      <c r="E186" s="15">
        <v>0</v>
      </c>
      <c r="F186" s="15">
        <v>0</v>
      </c>
      <c r="G186" s="15">
        <v>0</v>
      </c>
      <c r="H186" s="15">
        <v>0</v>
      </c>
      <c r="I186" s="15">
        <v>0</v>
      </c>
      <c r="J186" s="15">
        <v>0</v>
      </c>
      <c r="K186" s="15">
        <v>0</v>
      </c>
      <c r="L186" s="15">
        <v>0</v>
      </c>
      <c r="M186" s="15">
        <v>0</v>
      </c>
      <c r="N186" s="15">
        <v>0</v>
      </c>
      <c r="O186" s="15">
        <v>0</v>
      </c>
    </row>
    <row r="187" spans="1:15" x14ac:dyDescent="0.2">
      <c r="A187" s="41" t="s">
        <v>805</v>
      </c>
      <c r="B187" s="37" t="s">
        <v>806</v>
      </c>
      <c r="C187" s="19">
        <v>0</v>
      </c>
      <c r="D187" s="19">
        <v>0</v>
      </c>
      <c r="E187" s="19">
        <v>0</v>
      </c>
      <c r="F187" s="19">
        <v>0</v>
      </c>
      <c r="G187" s="19">
        <v>0</v>
      </c>
      <c r="H187" s="19">
        <v>0</v>
      </c>
      <c r="I187" s="19">
        <v>0</v>
      </c>
      <c r="J187" s="19">
        <v>0</v>
      </c>
      <c r="K187" s="19">
        <v>0</v>
      </c>
      <c r="L187" s="19">
        <v>0</v>
      </c>
      <c r="M187" s="19">
        <v>0</v>
      </c>
      <c r="N187" s="19">
        <v>0</v>
      </c>
      <c r="O187" s="19">
        <v>0</v>
      </c>
    </row>
    <row r="188" spans="1:15" x14ac:dyDescent="0.2">
      <c r="A188" s="40" t="s">
        <v>809</v>
      </c>
      <c r="B188" s="35" t="s">
        <v>810</v>
      </c>
      <c r="C188" s="15">
        <v>0</v>
      </c>
      <c r="D188" s="15">
        <v>0</v>
      </c>
      <c r="E188" s="15">
        <v>0</v>
      </c>
      <c r="F188" s="15">
        <v>0</v>
      </c>
      <c r="G188" s="15">
        <v>0</v>
      </c>
      <c r="H188" s="15">
        <v>0</v>
      </c>
      <c r="I188" s="15">
        <v>0</v>
      </c>
      <c r="J188" s="15">
        <v>0</v>
      </c>
      <c r="K188" s="15">
        <v>0</v>
      </c>
      <c r="L188" s="15">
        <v>0</v>
      </c>
      <c r="M188" s="15">
        <v>0</v>
      </c>
      <c r="N188" s="15">
        <v>0</v>
      </c>
      <c r="O188" s="15">
        <v>0</v>
      </c>
    </row>
    <row r="189" spans="1:15" x14ac:dyDescent="0.2">
      <c r="A189" s="41" t="s">
        <v>813</v>
      </c>
      <c r="B189" s="37" t="s">
        <v>814</v>
      </c>
      <c r="C189" s="19">
        <v>0</v>
      </c>
      <c r="D189" s="19">
        <v>0</v>
      </c>
      <c r="E189" s="19">
        <v>0</v>
      </c>
      <c r="F189" s="19">
        <v>0</v>
      </c>
      <c r="G189" s="19">
        <v>0</v>
      </c>
      <c r="H189" s="19">
        <v>0</v>
      </c>
      <c r="I189" s="19">
        <v>0</v>
      </c>
      <c r="J189" s="19">
        <v>0</v>
      </c>
      <c r="K189" s="19">
        <v>0</v>
      </c>
      <c r="L189" s="19">
        <v>0</v>
      </c>
      <c r="M189" s="19">
        <v>0</v>
      </c>
      <c r="N189" s="19">
        <v>0</v>
      </c>
      <c r="O189" s="19">
        <v>0</v>
      </c>
    </row>
    <row r="190" spans="1:15" x14ac:dyDescent="0.2">
      <c r="A190" s="40" t="s">
        <v>817</v>
      </c>
      <c r="B190" s="35" t="s">
        <v>818</v>
      </c>
      <c r="C190" s="15">
        <v>0</v>
      </c>
      <c r="D190" s="15">
        <v>0</v>
      </c>
      <c r="E190" s="15">
        <v>0</v>
      </c>
      <c r="F190" s="15">
        <v>0</v>
      </c>
      <c r="G190" s="15">
        <v>0</v>
      </c>
      <c r="H190" s="15">
        <v>1</v>
      </c>
      <c r="I190" s="15">
        <v>1</v>
      </c>
      <c r="J190" s="15">
        <v>1</v>
      </c>
      <c r="K190" s="15">
        <v>1</v>
      </c>
      <c r="L190" s="15">
        <v>1</v>
      </c>
      <c r="M190" s="15">
        <v>0</v>
      </c>
      <c r="N190" s="15">
        <v>1</v>
      </c>
      <c r="O190" s="15">
        <v>0</v>
      </c>
    </row>
    <row r="191" spans="1:15" x14ac:dyDescent="0.2">
      <c r="A191" s="41" t="s">
        <v>821</v>
      </c>
      <c r="B191" s="37" t="s">
        <v>822</v>
      </c>
      <c r="C191" s="19">
        <v>0</v>
      </c>
      <c r="D191" s="19">
        <v>0</v>
      </c>
      <c r="E191" s="19">
        <v>0</v>
      </c>
      <c r="F191" s="19">
        <v>0</v>
      </c>
      <c r="G191" s="19">
        <v>0</v>
      </c>
      <c r="H191" s="19">
        <v>0</v>
      </c>
      <c r="I191" s="19">
        <v>0</v>
      </c>
      <c r="J191" s="19">
        <v>0</v>
      </c>
      <c r="K191" s="19">
        <v>0</v>
      </c>
      <c r="L191" s="19">
        <v>0</v>
      </c>
      <c r="M191" s="19">
        <v>0</v>
      </c>
      <c r="N191" s="19">
        <v>0</v>
      </c>
      <c r="O191" s="19">
        <v>0</v>
      </c>
    </row>
    <row r="192" spans="1:15" x14ac:dyDescent="0.2">
      <c r="A192" s="40" t="s">
        <v>825</v>
      </c>
      <c r="B192" s="35" t="s">
        <v>826</v>
      </c>
      <c r="C192" s="15">
        <v>0</v>
      </c>
      <c r="D192" s="15">
        <v>0</v>
      </c>
      <c r="E192" s="15">
        <v>0</v>
      </c>
      <c r="F192" s="15">
        <v>0</v>
      </c>
      <c r="G192" s="15">
        <v>0</v>
      </c>
      <c r="H192" s="15">
        <v>0</v>
      </c>
      <c r="I192" s="15">
        <v>0</v>
      </c>
      <c r="J192" s="15">
        <v>0</v>
      </c>
      <c r="K192" s="15">
        <v>0</v>
      </c>
      <c r="L192" s="15">
        <v>0</v>
      </c>
      <c r="M192" s="15">
        <v>0</v>
      </c>
      <c r="N192" s="15">
        <v>0</v>
      </c>
      <c r="O192" s="15">
        <v>0</v>
      </c>
    </row>
    <row r="193" spans="1:15" x14ac:dyDescent="0.2">
      <c r="A193" s="41" t="s">
        <v>829</v>
      </c>
      <c r="B193" s="37" t="s">
        <v>830</v>
      </c>
      <c r="C193" s="19">
        <v>0</v>
      </c>
      <c r="D193" s="19">
        <v>0</v>
      </c>
      <c r="E193" s="19">
        <v>0</v>
      </c>
      <c r="F193" s="19">
        <v>0</v>
      </c>
      <c r="G193" s="19">
        <v>0</v>
      </c>
      <c r="H193" s="19">
        <v>0</v>
      </c>
      <c r="I193" s="19">
        <v>0</v>
      </c>
      <c r="J193" s="19">
        <v>0</v>
      </c>
      <c r="K193" s="19">
        <v>0</v>
      </c>
      <c r="L193" s="19">
        <v>0</v>
      </c>
      <c r="M193" s="19">
        <v>0</v>
      </c>
      <c r="N193" s="19">
        <v>0</v>
      </c>
      <c r="O193" s="19">
        <v>0</v>
      </c>
    </row>
    <row r="194" spans="1:15" x14ac:dyDescent="0.2">
      <c r="A194" s="40" t="s">
        <v>833</v>
      </c>
      <c r="B194" s="35" t="s">
        <v>834</v>
      </c>
      <c r="C194" s="15">
        <v>0</v>
      </c>
      <c r="D194" s="15">
        <v>0</v>
      </c>
      <c r="E194" s="15">
        <v>0</v>
      </c>
      <c r="F194" s="15">
        <v>0</v>
      </c>
      <c r="G194" s="15">
        <v>0</v>
      </c>
      <c r="H194" s="15">
        <v>0</v>
      </c>
      <c r="I194" s="15">
        <v>0</v>
      </c>
      <c r="J194" s="15">
        <v>0</v>
      </c>
      <c r="K194" s="15">
        <v>0</v>
      </c>
      <c r="L194" s="15">
        <v>0</v>
      </c>
      <c r="M194" s="15">
        <v>0</v>
      </c>
      <c r="N194" s="15">
        <v>0</v>
      </c>
      <c r="O194" s="15">
        <v>0</v>
      </c>
    </row>
    <row r="195" spans="1:15" x14ac:dyDescent="0.2">
      <c r="A195" s="41" t="s">
        <v>837</v>
      </c>
      <c r="B195" s="37" t="s">
        <v>838</v>
      </c>
      <c r="C195" s="19">
        <v>0</v>
      </c>
      <c r="D195" s="19">
        <v>0</v>
      </c>
      <c r="E195" s="19">
        <v>0</v>
      </c>
      <c r="F195" s="19">
        <v>0</v>
      </c>
      <c r="G195" s="19">
        <v>0</v>
      </c>
      <c r="H195" s="19">
        <v>0</v>
      </c>
      <c r="I195" s="19">
        <v>0</v>
      </c>
      <c r="J195" s="19">
        <v>0</v>
      </c>
      <c r="K195" s="19">
        <v>0</v>
      </c>
      <c r="L195" s="19">
        <v>0</v>
      </c>
      <c r="M195" s="19">
        <v>1</v>
      </c>
      <c r="N195" s="19">
        <v>0</v>
      </c>
      <c r="O195" s="19">
        <v>0</v>
      </c>
    </row>
    <row r="196" spans="1:15" x14ac:dyDescent="0.2">
      <c r="A196" s="40" t="s">
        <v>841</v>
      </c>
      <c r="B196" s="35" t="s">
        <v>842</v>
      </c>
      <c r="C196" s="15">
        <v>0</v>
      </c>
      <c r="D196" s="15">
        <v>0</v>
      </c>
      <c r="E196" s="15">
        <v>0</v>
      </c>
      <c r="F196" s="15">
        <v>0</v>
      </c>
      <c r="G196" s="15">
        <v>0</v>
      </c>
      <c r="H196" s="15">
        <v>0</v>
      </c>
      <c r="I196" s="15">
        <v>0</v>
      </c>
      <c r="J196" s="15">
        <v>0</v>
      </c>
      <c r="K196" s="15">
        <v>0</v>
      </c>
      <c r="L196" s="15">
        <v>0</v>
      </c>
      <c r="M196" s="15">
        <v>1</v>
      </c>
      <c r="N196" s="15">
        <v>0</v>
      </c>
      <c r="O196" s="15">
        <v>0</v>
      </c>
    </row>
    <row r="197" spans="1:15" x14ac:dyDescent="0.2">
      <c r="A197" s="41" t="s">
        <v>845</v>
      </c>
      <c r="B197" s="37" t="s">
        <v>846</v>
      </c>
      <c r="C197" s="19">
        <v>0</v>
      </c>
      <c r="D197" s="19">
        <v>0</v>
      </c>
      <c r="E197" s="19">
        <v>0</v>
      </c>
      <c r="F197" s="19">
        <v>0</v>
      </c>
      <c r="G197" s="19">
        <v>0</v>
      </c>
      <c r="H197" s="19">
        <v>0</v>
      </c>
      <c r="I197" s="19">
        <v>0</v>
      </c>
      <c r="J197" s="19">
        <v>0</v>
      </c>
      <c r="K197" s="19">
        <v>0</v>
      </c>
      <c r="L197" s="19">
        <v>0</v>
      </c>
      <c r="M197" s="19">
        <v>0</v>
      </c>
      <c r="N197" s="19">
        <v>0</v>
      </c>
      <c r="O197" s="19">
        <v>0</v>
      </c>
    </row>
    <row r="198" spans="1:15" x14ac:dyDescent="0.2">
      <c r="A198" s="40" t="s">
        <v>849</v>
      </c>
      <c r="B198" s="35" t="s">
        <v>850</v>
      </c>
      <c r="C198" s="15">
        <v>0</v>
      </c>
      <c r="D198" s="15">
        <v>0</v>
      </c>
      <c r="E198" s="15">
        <v>0</v>
      </c>
      <c r="F198" s="15">
        <v>0</v>
      </c>
      <c r="G198" s="15">
        <v>0</v>
      </c>
      <c r="H198" s="15">
        <v>0</v>
      </c>
      <c r="I198" s="15">
        <v>0</v>
      </c>
      <c r="J198" s="15">
        <v>0</v>
      </c>
      <c r="K198" s="15">
        <v>0</v>
      </c>
      <c r="L198" s="15">
        <v>0</v>
      </c>
      <c r="M198" s="15">
        <v>0</v>
      </c>
      <c r="N198" s="15">
        <v>0</v>
      </c>
      <c r="O198" s="15">
        <v>0</v>
      </c>
    </row>
    <row r="199" spans="1:15" x14ac:dyDescent="0.2">
      <c r="A199" s="41" t="s">
        <v>853</v>
      </c>
      <c r="B199" s="37" t="s">
        <v>854</v>
      </c>
      <c r="C199" s="19">
        <v>0</v>
      </c>
      <c r="D199" s="19">
        <v>0</v>
      </c>
      <c r="E199" s="19">
        <v>0</v>
      </c>
      <c r="F199" s="19">
        <v>0</v>
      </c>
      <c r="G199" s="19">
        <v>0</v>
      </c>
      <c r="H199" s="19">
        <v>0</v>
      </c>
      <c r="I199" s="19">
        <v>0</v>
      </c>
      <c r="J199" s="19">
        <v>0</v>
      </c>
      <c r="K199" s="19">
        <v>0</v>
      </c>
      <c r="L199" s="19">
        <v>0</v>
      </c>
      <c r="M199" s="19">
        <v>1</v>
      </c>
      <c r="N199" s="19">
        <v>0</v>
      </c>
      <c r="O199" s="19">
        <v>0</v>
      </c>
    </row>
    <row r="200" spans="1:15" x14ac:dyDescent="0.2">
      <c r="A200" s="40" t="s">
        <v>857</v>
      </c>
      <c r="B200" s="35" t="s">
        <v>858</v>
      </c>
      <c r="C200" s="15">
        <v>0</v>
      </c>
      <c r="D200" s="15">
        <v>0</v>
      </c>
      <c r="E200" s="15">
        <v>0</v>
      </c>
      <c r="F200" s="15">
        <v>0</v>
      </c>
      <c r="G200" s="15">
        <v>0</v>
      </c>
      <c r="H200" s="15">
        <v>0</v>
      </c>
      <c r="I200" s="15">
        <v>0</v>
      </c>
      <c r="J200" s="15">
        <v>0</v>
      </c>
      <c r="K200" s="15">
        <v>0</v>
      </c>
      <c r="L200" s="15">
        <v>0</v>
      </c>
      <c r="M200" s="15">
        <v>1</v>
      </c>
      <c r="N200" s="15">
        <v>0</v>
      </c>
      <c r="O200" s="15">
        <v>0</v>
      </c>
    </row>
    <row r="201" spans="1:15" x14ac:dyDescent="0.2">
      <c r="A201" s="41" t="s">
        <v>861</v>
      </c>
      <c r="B201" s="37" t="s">
        <v>862</v>
      </c>
      <c r="C201" s="19">
        <v>0</v>
      </c>
      <c r="D201" s="19">
        <v>0</v>
      </c>
      <c r="E201" s="19">
        <v>0</v>
      </c>
      <c r="F201" s="19">
        <v>0</v>
      </c>
      <c r="G201" s="19">
        <v>0</v>
      </c>
      <c r="H201" s="19">
        <v>0</v>
      </c>
      <c r="I201" s="19">
        <v>0</v>
      </c>
      <c r="J201" s="19">
        <v>0</v>
      </c>
      <c r="K201" s="19">
        <v>0</v>
      </c>
      <c r="L201" s="19">
        <v>0</v>
      </c>
      <c r="M201" s="19">
        <v>0</v>
      </c>
      <c r="N201" s="19">
        <v>0</v>
      </c>
      <c r="O201" s="19">
        <v>0</v>
      </c>
    </row>
    <row r="202" spans="1:15" x14ac:dyDescent="0.2">
      <c r="A202" s="40" t="s">
        <v>865</v>
      </c>
      <c r="B202" s="35" t="s">
        <v>866</v>
      </c>
      <c r="C202" s="15">
        <v>0</v>
      </c>
      <c r="D202" s="15">
        <v>0</v>
      </c>
      <c r="E202" s="15">
        <v>0</v>
      </c>
      <c r="F202" s="15">
        <v>0</v>
      </c>
      <c r="G202" s="15">
        <v>0</v>
      </c>
      <c r="H202" s="15">
        <v>0</v>
      </c>
      <c r="I202" s="15">
        <v>0</v>
      </c>
      <c r="J202" s="15">
        <v>0</v>
      </c>
      <c r="K202" s="15">
        <v>0</v>
      </c>
      <c r="L202" s="15">
        <v>0</v>
      </c>
      <c r="M202" s="15">
        <v>0</v>
      </c>
      <c r="N202" s="15">
        <v>0</v>
      </c>
      <c r="O202" s="15">
        <v>0</v>
      </c>
    </row>
    <row r="203" spans="1:15" x14ac:dyDescent="0.2">
      <c r="A203" s="41" t="s">
        <v>869</v>
      </c>
      <c r="B203" s="37" t="s">
        <v>870</v>
      </c>
      <c r="C203" s="19">
        <v>0</v>
      </c>
      <c r="D203" s="19">
        <v>0</v>
      </c>
      <c r="E203" s="19">
        <v>0</v>
      </c>
      <c r="F203" s="19">
        <v>0</v>
      </c>
      <c r="G203" s="19">
        <v>0</v>
      </c>
      <c r="H203" s="19">
        <v>0</v>
      </c>
      <c r="I203" s="19">
        <v>0</v>
      </c>
      <c r="J203" s="19">
        <v>0</v>
      </c>
      <c r="K203" s="19">
        <v>0</v>
      </c>
      <c r="L203" s="19">
        <v>0</v>
      </c>
      <c r="M203" s="19">
        <v>0</v>
      </c>
      <c r="N203" s="19">
        <v>0</v>
      </c>
      <c r="O203" s="19">
        <v>0</v>
      </c>
    </row>
    <row r="204" spans="1:15" x14ac:dyDescent="0.2">
      <c r="A204" s="40" t="s">
        <v>873</v>
      </c>
      <c r="B204" s="35" t="s">
        <v>874</v>
      </c>
      <c r="C204" s="15">
        <v>0</v>
      </c>
      <c r="D204" s="15">
        <v>0</v>
      </c>
      <c r="E204" s="15">
        <v>0</v>
      </c>
      <c r="F204" s="15">
        <v>0</v>
      </c>
      <c r="G204" s="15">
        <v>0</v>
      </c>
      <c r="H204" s="15">
        <v>0</v>
      </c>
      <c r="I204" s="15">
        <v>0</v>
      </c>
      <c r="J204" s="15">
        <v>0</v>
      </c>
      <c r="K204" s="15">
        <v>0</v>
      </c>
      <c r="L204" s="15">
        <v>0</v>
      </c>
      <c r="M204" s="15">
        <v>0</v>
      </c>
      <c r="N204" s="15">
        <v>0</v>
      </c>
      <c r="O204" s="15">
        <v>0</v>
      </c>
    </row>
    <row r="205" spans="1:15" x14ac:dyDescent="0.2">
      <c r="A205" s="41" t="s">
        <v>877</v>
      </c>
      <c r="B205" s="37" t="s">
        <v>878</v>
      </c>
      <c r="C205" s="19">
        <v>0</v>
      </c>
      <c r="D205" s="19">
        <v>0</v>
      </c>
      <c r="E205" s="19">
        <v>0</v>
      </c>
      <c r="F205" s="19">
        <v>0</v>
      </c>
      <c r="G205" s="19">
        <v>0</v>
      </c>
      <c r="H205" s="19">
        <v>0</v>
      </c>
      <c r="I205" s="19">
        <v>0</v>
      </c>
      <c r="J205" s="19">
        <v>0</v>
      </c>
      <c r="K205" s="19">
        <v>0</v>
      </c>
      <c r="L205" s="19">
        <v>0</v>
      </c>
      <c r="M205" s="19">
        <v>0</v>
      </c>
      <c r="N205" s="19">
        <v>0</v>
      </c>
      <c r="O205" s="19">
        <v>0</v>
      </c>
    </row>
    <row r="206" spans="1:15" x14ac:dyDescent="0.2">
      <c r="A206" s="40" t="s">
        <v>881</v>
      </c>
      <c r="B206" s="35" t="s">
        <v>882</v>
      </c>
      <c r="C206" s="15">
        <v>0</v>
      </c>
      <c r="D206" s="15">
        <v>0</v>
      </c>
      <c r="E206" s="15">
        <v>0</v>
      </c>
      <c r="F206" s="15">
        <v>0</v>
      </c>
      <c r="G206" s="15">
        <v>0</v>
      </c>
      <c r="H206" s="15">
        <v>0</v>
      </c>
      <c r="I206" s="15">
        <v>0</v>
      </c>
      <c r="J206" s="15">
        <v>0</v>
      </c>
      <c r="K206" s="15">
        <v>0</v>
      </c>
      <c r="L206" s="15">
        <v>0</v>
      </c>
      <c r="M206" s="15">
        <v>1</v>
      </c>
      <c r="N206" s="15">
        <v>0</v>
      </c>
      <c r="O206" s="15">
        <v>0</v>
      </c>
    </row>
    <row r="207" spans="1:15" x14ac:dyDescent="0.2">
      <c r="A207" s="41" t="s">
        <v>885</v>
      </c>
      <c r="B207" s="37" t="s">
        <v>886</v>
      </c>
      <c r="C207" s="19">
        <v>0</v>
      </c>
      <c r="D207" s="19">
        <v>0</v>
      </c>
      <c r="E207" s="19">
        <v>0</v>
      </c>
      <c r="F207" s="19">
        <v>0</v>
      </c>
      <c r="G207" s="19">
        <v>0</v>
      </c>
      <c r="H207" s="19">
        <v>0</v>
      </c>
      <c r="I207" s="19">
        <v>0</v>
      </c>
      <c r="J207" s="19">
        <v>0</v>
      </c>
      <c r="K207" s="19">
        <v>0</v>
      </c>
      <c r="L207" s="19">
        <v>0</v>
      </c>
      <c r="M207" s="19">
        <v>0</v>
      </c>
      <c r="N207" s="19">
        <v>0</v>
      </c>
      <c r="O207" s="19">
        <v>0</v>
      </c>
    </row>
    <row r="208" spans="1:15" x14ac:dyDescent="0.2">
      <c r="A208" s="40" t="s">
        <v>889</v>
      </c>
      <c r="B208" s="35" t="s">
        <v>890</v>
      </c>
      <c r="C208" s="15">
        <v>0</v>
      </c>
      <c r="D208" s="15">
        <v>0</v>
      </c>
      <c r="E208" s="15">
        <v>0</v>
      </c>
      <c r="F208" s="15">
        <v>0</v>
      </c>
      <c r="G208" s="15">
        <v>0</v>
      </c>
      <c r="H208" s="15">
        <v>0</v>
      </c>
      <c r="I208" s="15">
        <v>0</v>
      </c>
      <c r="J208" s="15">
        <v>0</v>
      </c>
      <c r="K208" s="15">
        <v>0</v>
      </c>
      <c r="L208" s="15">
        <v>0</v>
      </c>
      <c r="M208" s="15">
        <v>1</v>
      </c>
      <c r="N208" s="15">
        <v>0</v>
      </c>
      <c r="O208" s="15">
        <v>0</v>
      </c>
    </row>
    <row r="209" spans="1:15" x14ac:dyDescent="0.2">
      <c r="A209" s="41" t="s">
        <v>893</v>
      </c>
      <c r="B209" s="37" t="s">
        <v>894</v>
      </c>
      <c r="C209" s="19">
        <v>0</v>
      </c>
      <c r="D209" s="19">
        <v>0</v>
      </c>
      <c r="E209" s="19">
        <v>0</v>
      </c>
      <c r="F209" s="19">
        <v>0</v>
      </c>
      <c r="G209" s="19">
        <v>0</v>
      </c>
      <c r="H209" s="19">
        <v>0</v>
      </c>
      <c r="I209" s="19">
        <v>0</v>
      </c>
      <c r="J209" s="19">
        <v>0</v>
      </c>
      <c r="K209" s="19">
        <v>0</v>
      </c>
      <c r="L209" s="19">
        <v>0</v>
      </c>
      <c r="M209" s="19">
        <v>1</v>
      </c>
      <c r="N209" s="19">
        <v>0</v>
      </c>
      <c r="O209" s="19">
        <v>0</v>
      </c>
    </row>
    <row r="210" spans="1:15" x14ac:dyDescent="0.2">
      <c r="A210" s="40" t="s">
        <v>897</v>
      </c>
      <c r="B210" s="35" t="s">
        <v>898</v>
      </c>
      <c r="C210" s="15">
        <v>0</v>
      </c>
      <c r="D210" s="15">
        <v>0</v>
      </c>
      <c r="E210" s="15">
        <v>0</v>
      </c>
      <c r="F210" s="15">
        <v>0</v>
      </c>
      <c r="G210" s="15">
        <v>0</v>
      </c>
      <c r="H210" s="15">
        <v>0</v>
      </c>
      <c r="I210" s="15">
        <v>0</v>
      </c>
      <c r="J210" s="15">
        <v>0</v>
      </c>
      <c r="K210" s="15">
        <v>0</v>
      </c>
      <c r="L210" s="15">
        <v>0</v>
      </c>
      <c r="M210" s="15">
        <v>0</v>
      </c>
      <c r="N210" s="15">
        <v>0</v>
      </c>
      <c r="O210" s="15">
        <v>0</v>
      </c>
    </row>
    <row r="211" spans="1:15" x14ac:dyDescent="0.2">
      <c r="A211" s="41" t="s">
        <v>901</v>
      </c>
      <c r="B211" s="37" t="s">
        <v>902</v>
      </c>
      <c r="C211" s="19">
        <v>0</v>
      </c>
      <c r="D211" s="19">
        <v>0</v>
      </c>
      <c r="E211" s="19">
        <v>0</v>
      </c>
      <c r="F211" s="19">
        <v>0</v>
      </c>
      <c r="G211" s="19">
        <v>0</v>
      </c>
      <c r="H211" s="19">
        <v>0</v>
      </c>
      <c r="I211" s="19">
        <v>0</v>
      </c>
      <c r="J211" s="19">
        <v>0</v>
      </c>
      <c r="K211" s="19">
        <v>0</v>
      </c>
      <c r="L211" s="19">
        <v>0</v>
      </c>
      <c r="M211" s="19">
        <v>0</v>
      </c>
      <c r="N211" s="19">
        <v>0</v>
      </c>
      <c r="O211" s="19">
        <v>0</v>
      </c>
    </row>
    <row r="212" spans="1:15" x14ac:dyDescent="0.2">
      <c r="A212" s="40" t="s">
        <v>905</v>
      </c>
      <c r="B212" s="35" t="s">
        <v>906</v>
      </c>
      <c r="C212" s="15">
        <v>0</v>
      </c>
      <c r="D212" s="15">
        <v>0</v>
      </c>
      <c r="E212" s="15">
        <v>0</v>
      </c>
      <c r="F212" s="15">
        <v>0</v>
      </c>
      <c r="G212" s="15">
        <v>0</v>
      </c>
      <c r="H212" s="15">
        <v>0</v>
      </c>
      <c r="I212" s="15">
        <v>0</v>
      </c>
      <c r="J212" s="15">
        <v>0</v>
      </c>
      <c r="K212" s="15">
        <v>0</v>
      </c>
      <c r="L212" s="15">
        <v>0</v>
      </c>
      <c r="M212" s="15">
        <v>0</v>
      </c>
      <c r="N212" s="15">
        <v>0</v>
      </c>
      <c r="O212" s="15">
        <v>0</v>
      </c>
    </row>
    <row r="213" spans="1:15" x14ac:dyDescent="0.2">
      <c r="A213" s="41" t="s">
        <v>909</v>
      </c>
      <c r="B213" s="37" t="s">
        <v>910</v>
      </c>
      <c r="C213" s="19">
        <v>0</v>
      </c>
      <c r="D213" s="19">
        <v>0</v>
      </c>
      <c r="E213" s="19">
        <v>0</v>
      </c>
      <c r="F213" s="19">
        <v>0</v>
      </c>
      <c r="G213" s="19">
        <v>0</v>
      </c>
      <c r="H213" s="19">
        <v>0</v>
      </c>
      <c r="I213" s="19">
        <v>0</v>
      </c>
      <c r="J213" s="19">
        <v>0</v>
      </c>
      <c r="K213" s="19">
        <v>0</v>
      </c>
      <c r="L213" s="19">
        <v>0</v>
      </c>
      <c r="M213" s="19">
        <v>0</v>
      </c>
      <c r="N213" s="19">
        <v>0</v>
      </c>
      <c r="O213" s="19">
        <v>0</v>
      </c>
    </row>
    <row r="214" spans="1:15" x14ac:dyDescent="0.2">
      <c r="A214" s="40" t="s">
        <v>913</v>
      </c>
      <c r="B214" s="35" t="s">
        <v>914</v>
      </c>
      <c r="C214" s="15">
        <v>0</v>
      </c>
      <c r="D214" s="15">
        <v>0</v>
      </c>
      <c r="E214" s="15">
        <v>0</v>
      </c>
      <c r="F214" s="15">
        <v>0</v>
      </c>
      <c r="G214" s="15">
        <v>0</v>
      </c>
      <c r="H214" s="15">
        <v>0</v>
      </c>
      <c r="I214" s="15">
        <v>0</v>
      </c>
      <c r="J214" s="15">
        <v>0</v>
      </c>
      <c r="K214" s="15">
        <v>0</v>
      </c>
      <c r="L214" s="15">
        <v>0</v>
      </c>
      <c r="M214" s="15">
        <v>0</v>
      </c>
      <c r="N214" s="15">
        <v>0</v>
      </c>
      <c r="O214" s="15">
        <v>0</v>
      </c>
    </row>
    <row r="215" spans="1:15" x14ac:dyDescent="0.2">
      <c r="A215" s="41" t="s">
        <v>917</v>
      </c>
      <c r="B215" s="37" t="s">
        <v>918</v>
      </c>
      <c r="C215" s="19">
        <v>0</v>
      </c>
      <c r="D215" s="19">
        <v>0</v>
      </c>
      <c r="E215" s="19">
        <v>0</v>
      </c>
      <c r="F215" s="19">
        <v>0</v>
      </c>
      <c r="G215" s="19">
        <v>0</v>
      </c>
      <c r="H215" s="19">
        <v>0</v>
      </c>
      <c r="I215" s="19">
        <v>0</v>
      </c>
      <c r="J215" s="19">
        <v>0</v>
      </c>
      <c r="K215" s="19">
        <v>0</v>
      </c>
      <c r="L215" s="19">
        <v>0</v>
      </c>
      <c r="M215" s="19">
        <v>0</v>
      </c>
      <c r="N215" s="19">
        <v>0</v>
      </c>
      <c r="O215" s="19">
        <v>0</v>
      </c>
    </row>
    <row r="216" spans="1:15" x14ac:dyDescent="0.2">
      <c r="A216" s="40" t="s">
        <v>921</v>
      </c>
      <c r="B216" s="35" t="s">
        <v>922</v>
      </c>
      <c r="C216" s="15">
        <v>0</v>
      </c>
      <c r="D216" s="15">
        <v>0</v>
      </c>
      <c r="E216" s="15">
        <v>0</v>
      </c>
      <c r="F216" s="15">
        <v>0</v>
      </c>
      <c r="G216" s="15">
        <v>0</v>
      </c>
      <c r="H216" s="15">
        <v>0</v>
      </c>
      <c r="I216" s="15">
        <v>0</v>
      </c>
      <c r="J216" s="15">
        <v>0</v>
      </c>
      <c r="K216" s="15">
        <v>0</v>
      </c>
      <c r="L216" s="15">
        <v>0</v>
      </c>
      <c r="M216" s="15">
        <v>0</v>
      </c>
      <c r="N216" s="15">
        <v>0</v>
      </c>
      <c r="O216" s="15">
        <v>0</v>
      </c>
    </row>
    <row r="217" spans="1:15" x14ac:dyDescent="0.2">
      <c r="A217" s="41" t="s">
        <v>925</v>
      </c>
      <c r="B217" s="37" t="s">
        <v>926</v>
      </c>
      <c r="C217" s="19">
        <v>0</v>
      </c>
      <c r="D217" s="19">
        <v>0</v>
      </c>
      <c r="E217" s="19">
        <v>0</v>
      </c>
      <c r="F217" s="19">
        <v>0</v>
      </c>
      <c r="G217" s="19">
        <v>0</v>
      </c>
      <c r="H217" s="19">
        <v>0</v>
      </c>
      <c r="I217" s="19">
        <v>0</v>
      </c>
      <c r="J217" s="19">
        <v>0</v>
      </c>
      <c r="K217" s="19">
        <v>0</v>
      </c>
      <c r="L217" s="19">
        <v>0</v>
      </c>
      <c r="M217" s="19">
        <v>0</v>
      </c>
      <c r="N217" s="19">
        <v>0</v>
      </c>
      <c r="O217" s="19">
        <v>0</v>
      </c>
    </row>
    <row r="218" spans="1:15" x14ac:dyDescent="0.2">
      <c r="A218" s="40" t="s">
        <v>929</v>
      </c>
      <c r="B218" s="35" t="s">
        <v>930</v>
      </c>
      <c r="C218" s="15">
        <v>0</v>
      </c>
      <c r="D218" s="15">
        <v>0</v>
      </c>
      <c r="E218" s="15">
        <v>0</v>
      </c>
      <c r="F218" s="15">
        <v>0</v>
      </c>
      <c r="G218" s="15">
        <v>1</v>
      </c>
      <c r="H218" s="15">
        <v>1</v>
      </c>
      <c r="I218" s="15">
        <v>0</v>
      </c>
      <c r="J218" s="15">
        <v>0</v>
      </c>
      <c r="K218" s="15">
        <v>0</v>
      </c>
      <c r="L218" s="15">
        <v>0</v>
      </c>
      <c r="M218" s="15">
        <v>0</v>
      </c>
      <c r="N218" s="15">
        <v>0</v>
      </c>
      <c r="O218" s="15">
        <v>0</v>
      </c>
    </row>
    <row r="219" spans="1:15" x14ac:dyDescent="0.2">
      <c r="A219" s="41" t="s">
        <v>933</v>
      </c>
      <c r="B219" s="37" t="s">
        <v>934</v>
      </c>
      <c r="C219" s="19">
        <v>0</v>
      </c>
      <c r="D219" s="19">
        <v>0</v>
      </c>
      <c r="E219" s="19">
        <v>0</v>
      </c>
      <c r="F219" s="19">
        <v>0</v>
      </c>
      <c r="G219" s="19">
        <v>0</v>
      </c>
      <c r="H219" s="19">
        <v>0</v>
      </c>
      <c r="I219" s="19">
        <v>0</v>
      </c>
      <c r="J219" s="19">
        <v>0</v>
      </c>
      <c r="K219" s="19">
        <v>0</v>
      </c>
      <c r="L219" s="19">
        <v>0</v>
      </c>
      <c r="M219" s="19">
        <v>0</v>
      </c>
      <c r="N219" s="19">
        <v>0</v>
      </c>
      <c r="O219" s="19">
        <v>0</v>
      </c>
    </row>
    <row r="220" spans="1:15" x14ac:dyDescent="0.2">
      <c r="A220" s="40" t="s">
        <v>937</v>
      </c>
      <c r="B220" s="35" t="s">
        <v>938</v>
      </c>
      <c r="C220" s="15">
        <v>0</v>
      </c>
      <c r="D220" s="15">
        <v>0</v>
      </c>
      <c r="E220" s="15">
        <v>0</v>
      </c>
      <c r="F220" s="15">
        <v>0</v>
      </c>
      <c r="G220" s="15">
        <v>0</v>
      </c>
      <c r="H220" s="15">
        <v>0</v>
      </c>
      <c r="I220" s="15">
        <v>0</v>
      </c>
      <c r="J220" s="15">
        <v>0</v>
      </c>
      <c r="K220" s="15">
        <v>0</v>
      </c>
      <c r="L220" s="15">
        <v>0</v>
      </c>
      <c r="M220" s="15">
        <v>0</v>
      </c>
      <c r="N220" s="15">
        <v>0</v>
      </c>
      <c r="O220" s="15">
        <v>0</v>
      </c>
    </row>
    <row r="221" spans="1:15" x14ac:dyDescent="0.2">
      <c r="A221" s="41" t="s">
        <v>941</v>
      </c>
      <c r="B221" s="37" t="s">
        <v>942</v>
      </c>
      <c r="C221" s="19">
        <v>0</v>
      </c>
      <c r="D221" s="19">
        <v>0</v>
      </c>
      <c r="E221" s="19">
        <v>0</v>
      </c>
      <c r="F221" s="19">
        <v>0</v>
      </c>
      <c r="G221" s="19">
        <v>0</v>
      </c>
      <c r="H221" s="19">
        <v>0</v>
      </c>
      <c r="I221" s="19">
        <v>0</v>
      </c>
      <c r="J221" s="19">
        <v>0</v>
      </c>
      <c r="K221" s="19">
        <v>0</v>
      </c>
      <c r="L221" s="19">
        <v>0</v>
      </c>
      <c r="M221" s="19">
        <v>0</v>
      </c>
      <c r="N221" s="19">
        <v>0</v>
      </c>
      <c r="O221" s="19">
        <v>0</v>
      </c>
    </row>
    <row r="222" spans="1:15" x14ac:dyDescent="0.2">
      <c r="A222" s="40" t="s">
        <v>945</v>
      </c>
      <c r="B222" s="35" t="s">
        <v>946</v>
      </c>
      <c r="C222" s="15">
        <v>0</v>
      </c>
      <c r="D222" s="15">
        <v>0</v>
      </c>
      <c r="E222" s="15">
        <v>0</v>
      </c>
      <c r="F222" s="15">
        <v>0</v>
      </c>
      <c r="G222" s="15">
        <v>0</v>
      </c>
      <c r="H222" s="15">
        <v>0</v>
      </c>
      <c r="I222" s="15">
        <v>0</v>
      </c>
      <c r="J222" s="15">
        <v>0</v>
      </c>
      <c r="K222" s="15">
        <v>0</v>
      </c>
      <c r="L222" s="15">
        <v>0</v>
      </c>
      <c r="M222" s="15">
        <v>0</v>
      </c>
      <c r="N222" s="15">
        <v>0</v>
      </c>
      <c r="O222" s="15">
        <v>0</v>
      </c>
    </row>
    <row r="223" spans="1:15" x14ac:dyDescent="0.2">
      <c r="A223" s="41" t="s">
        <v>949</v>
      </c>
      <c r="B223" s="37" t="s">
        <v>950</v>
      </c>
      <c r="C223" s="19">
        <v>0</v>
      </c>
      <c r="D223" s="19">
        <v>0</v>
      </c>
      <c r="E223" s="19">
        <v>0</v>
      </c>
      <c r="F223" s="19">
        <v>0</v>
      </c>
      <c r="G223" s="19">
        <v>0</v>
      </c>
      <c r="H223" s="19">
        <v>0</v>
      </c>
      <c r="I223" s="19">
        <v>0</v>
      </c>
      <c r="J223" s="19">
        <v>0</v>
      </c>
      <c r="K223" s="19">
        <v>0</v>
      </c>
      <c r="L223" s="19">
        <v>0</v>
      </c>
      <c r="M223" s="19">
        <v>0</v>
      </c>
      <c r="N223" s="19">
        <v>0</v>
      </c>
      <c r="O223" s="19">
        <v>0</v>
      </c>
    </row>
    <row r="224" spans="1:15" x14ac:dyDescent="0.2">
      <c r="A224" s="40" t="s">
        <v>953</v>
      </c>
      <c r="B224" s="35" t="s">
        <v>954</v>
      </c>
      <c r="C224" s="15">
        <v>0</v>
      </c>
      <c r="D224" s="15">
        <v>0</v>
      </c>
      <c r="E224" s="15">
        <v>0</v>
      </c>
      <c r="F224" s="15">
        <v>0</v>
      </c>
      <c r="G224" s="15">
        <v>0</v>
      </c>
      <c r="H224" s="15">
        <v>0</v>
      </c>
      <c r="I224" s="15">
        <v>0</v>
      </c>
      <c r="J224" s="15">
        <v>0</v>
      </c>
      <c r="K224" s="15">
        <v>0</v>
      </c>
      <c r="L224" s="15">
        <v>0</v>
      </c>
      <c r="M224" s="15">
        <v>0</v>
      </c>
      <c r="N224" s="15">
        <v>0</v>
      </c>
      <c r="O224" s="15">
        <v>0</v>
      </c>
    </row>
    <row r="225" spans="1:15" x14ac:dyDescent="0.2">
      <c r="A225" s="41" t="s">
        <v>957</v>
      </c>
      <c r="B225" s="37" t="s">
        <v>958</v>
      </c>
      <c r="C225" s="19">
        <v>0</v>
      </c>
      <c r="D225" s="19">
        <v>0</v>
      </c>
      <c r="E225" s="19">
        <v>0</v>
      </c>
      <c r="F225" s="19">
        <v>0</v>
      </c>
      <c r="G225" s="19">
        <v>0</v>
      </c>
      <c r="H225" s="19">
        <v>0</v>
      </c>
      <c r="I225" s="19">
        <v>0</v>
      </c>
      <c r="J225" s="19">
        <v>0</v>
      </c>
      <c r="K225" s="19">
        <v>0</v>
      </c>
      <c r="L225" s="19">
        <v>0</v>
      </c>
      <c r="M225" s="19">
        <v>0</v>
      </c>
      <c r="N225" s="19">
        <v>0</v>
      </c>
      <c r="O225" s="19">
        <v>0</v>
      </c>
    </row>
    <row r="226" spans="1:15" x14ac:dyDescent="0.2">
      <c r="A226" s="40" t="s">
        <v>961</v>
      </c>
      <c r="B226" s="35" t="s">
        <v>962</v>
      </c>
      <c r="C226" s="15">
        <v>0</v>
      </c>
      <c r="D226" s="15">
        <v>0</v>
      </c>
      <c r="E226" s="15">
        <v>0</v>
      </c>
      <c r="F226" s="15">
        <v>0</v>
      </c>
      <c r="G226" s="15">
        <v>1</v>
      </c>
      <c r="H226" s="15">
        <v>1</v>
      </c>
      <c r="I226" s="15">
        <v>0</v>
      </c>
      <c r="J226" s="15">
        <v>0</v>
      </c>
      <c r="K226" s="15">
        <v>0</v>
      </c>
      <c r="L226" s="15">
        <v>0</v>
      </c>
      <c r="M226" s="15">
        <v>0</v>
      </c>
      <c r="N226" s="15">
        <v>0</v>
      </c>
      <c r="O226" s="15">
        <v>0</v>
      </c>
    </row>
    <row r="227" spans="1:15" x14ac:dyDescent="0.2">
      <c r="A227" s="41" t="s">
        <v>965</v>
      </c>
      <c r="B227" s="37" t="s">
        <v>966</v>
      </c>
      <c r="C227" s="19">
        <v>0</v>
      </c>
      <c r="D227" s="19">
        <v>0</v>
      </c>
      <c r="E227" s="19">
        <v>0</v>
      </c>
      <c r="F227" s="19">
        <v>0</v>
      </c>
      <c r="G227" s="19">
        <v>0</v>
      </c>
      <c r="H227" s="19">
        <v>0</v>
      </c>
      <c r="I227" s="19">
        <v>0</v>
      </c>
      <c r="J227" s="19">
        <v>0</v>
      </c>
      <c r="K227" s="19">
        <v>0</v>
      </c>
      <c r="L227" s="19">
        <v>0</v>
      </c>
      <c r="M227" s="19">
        <v>0</v>
      </c>
      <c r="N227" s="19">
        <v>0</v>
      </c>
      <c r="O227" s="19">
        <v>0</v>
      </c>
    </row>
    <row r="228" spans="1:15" x14ac:dyDescent="0.2">
      <c r="A228" s="40" t="s">
        <v>969</v>
      </c>
      <c r="B228" s="35" t="s">
        <v>970</v>
      </c>
      <c r="C228" s="15">
        <v>0</v>
      </c>
      <c r="D228" s="15">
        <v>0</v>
      </c>
      <c r="E228" s="15">
        <v>0</v>
      </c>
      <c r="F228" s="15">
        <v>0</v>
      </c>
      <c r="G228" s="15">
        <v>0</v>
      </c>
      <c r="H228" s="15">
        <v>0</v>
      </c>
      <c r="I228" s="15">
        <v>0</v>
      </c>
      <c r="J228" s="15">
        <v>0</v>
      </c>
      <c r="K228" s="15">
        <v>0</v>
      </c>
      <c r="L228" s="15">
        <v>0</v>
      </c>
      <c r="M228" s="15">
        <v>0</v>
      </c>
      <c r="N228" s="15">
        <v>0</v>
      </c>
      <c r="O228" s="15">
        <v>0</v>
      </c>
    </row>
    <row r="229" spans="1:15" x14ac:dyDescent="0.2">
      <c r="A229" s="41" t="s">
        <v>973</v>
      </c>
      <c r="B229" s="37" t="s">
        <v>974</v>
      </c>
      <c r="C229" s="19">
        <v>0</v>
      </c>
      <c r="D229" s="19">
        <v>0</v>
      </c>
      <c r="E229" s="19">
        <v>0</v>
      </c>
      <c r="F229" s="19">
        <v>0</v>
      </c>
      <c r="G229" s="19">
        <v>0</v>
      </c>
      <c r="H229" s="19">
        <v>0</v>
      </c>
      <c r="I229" s="19">
        <v>0</v>
      </c>
      <c r="J229" s="19">
        <v>0</v>
      </c>
      <c r="K229" s="19">
        <v>0</v>
      </c>
      <c r="L229" s="19">
        <v>0</v>
      </c>
      <c r="M229" s="19">
        <v>0</v>
      </c>
      <c r="N229" s="19">
        <v>0</v>
      </c>
      <c r="O229" s="19">
        <v>0</v>
      </c>
    </row>
    <row r="230" spans="1:15" x14ac:dyDescent="0.2">
      <c r="A230" s="40" t="s">
        <v>977</v>
      </c>
      <c r="B230" s="35" t="s">
        <v>978</v>
      </c>
      <c r="C230" s="15">
        <v>0</v>
      </c>
      <c r="D230" s="15">
        <v>0</v>
      </c>
      <c r="E230" s="15">
        <v>0</v>
      </c>
      <c r="F230" s="15">
        <v>0</v>
      </c>
      <c r="G230" s="15">
        <v>0</v>
      </c>
      <c r="H230" s="15">
        <v>0</v>
      </c>
      <c r="I230" s="15">
        <v>0</v>
      </c>
      <c r="J230" s="15">
        <v>0</v>
      </c>
      <c r="K230" s="15">
        <v>0</v>
      </c>
      <c r="L230" s="15">
        <v>0</v>
      </c>
      <c r="M230" s="15">
        <v>0</v>
      </c>
      <c r="N230" s="15">
        <v>0</v>
      </c>
      <c r="O230" s="15">
        <v>0</v>
      </c>
    </row>
    <row r="231" spans="1:15" x14ac:dyDescent="0.2">
      <c r="A231" s="41" t="s">
        <v>981</v>
      </c>
      <c r="B231" s="37" t="s">
        <v>982</v>
      </c>
      <c r="C231" s="19">
        <v>0</v>
      </c>
      <c r="D231" s="19">
        <v>0</v>
      </c>
      <c r="E231" s="19">
        <v>0</v>
      </c>
      <c r="F231" s="19">
        <v>0</v>
      </c>
      <c r="G231" s="19">
        <v>0</v>
      </c>
      <c r="H231" s="19">
        <v>0</v>
      </c>
      <c r="I231" s="19">
        <v>0</v>
      </c>
      <c r="J231" s="19">
        <v>0</v>
      </c>
      <c r="K231" s="19">
        <v>0</v>
      </c>
      <c r="L231" s="19">
        <v>0</v>
      </c>
      <c r="M231" s="19">
        <v>0</v>
      </c>
      <c r="N231" s="19">
        <v>0</v>
      </c>
      <c r="O231" s="19">
        <v>0</v>
      </c>
    </row>
    <row r="232" spans="1:15" x14ac:dyDescent="0.2">
      <c r="A232" s="40" t="s">
        <v>985</v>
      </c>
      <c r="B232" s="35" t="s">
        <v>986</v>
      </c>
      <c r="C232" s="15">
        <v>0</v>
      </c>
      <c r="D232" s="15">
        <v>0</v>
      </c>
      <c r="E232" s="15">
        <v>0</v>
      </c>
      <c r="F232" s="15">
        <v>0</v>
      </c>
      <c r="G232" s="15">
        <v>0</v>
      </c>
      <c r="H232" s="15">
        <v>0</v>
      </c>
      <c r="I232" s="15">
        <v>0</v>
      </c>
      <c r="J232" s="15">
        <v>0</v>
      </c>
      <c r="K232" s="15">
        <v>0</v>
      </c>
      <c r="L232" s="15">
        <v>0</v>
      </c>
      <c r="M232" s="15">
        <v>0</v>
      </c>
      <c r="N232" s="15">
        <v>0</v>
      </c>
      <c r="O232" s="15">
        <v>0</v>
      </c>
    </row>
    <row r="233" spans="1:15" x14ac:dyDescent="0.2">
      <c r="A233" s="41" t="s">
        <v>989</v>
      </c>
      <c r="B233" s="37" t="s">
        <v>990</v>
      </c>
      <c r="C233" s="19">
        <v>0</v>
      </c>
      <c r="D233" s="19">
        <v>0</v>
      </c>
      <c r="E233" s="19">
        <v>0</v>
      </c>
      <c r="F233" s="19">
        <v>0</v>
      </c>
      <c r="G233" s="19">
        <v>0</v>
      </c>
      <c r="H233" s="19">
        <v>0</v>
      </c>
      <c r="I233" s="19">
        <v>0</v>
      </c>
      <c r="J233" s="19">
        <v>0</v>
      </c>
      <c r="K233" s="19">
        <v>0</v>
      </c>
      <c r="L233" s="19">
        <v>0</v>
      </c>
      <c r="M233" s="19">
        <v>0</v>
      </c>
      <c r="N233" s="19">
        <v>0</v>
      </c>
      <c r="O233" s="19">
        <v>0</v>
      </c>
    </row>
    <row r="234" spans="1:15" x14ac:dyDescent="0.2">
      <c r="A234" s="40" t="s">
        <v>993</v>
      </c>
      <c r="B234" s="35" t="s">
        <v>994</v>
      </c>
      <c r="C234" s="15">
        <v>0</v>
      </c>
      <c r="D234" s="15">
        <v>0</v>
      </c>
      <c r="E234" s="15">
        <v>0</v>
      </c>
      <c r="F234" s="15">
        <v>0</v>
      </c>
      <c r="G234" s="15">
        <v>0</v>
      </c>
      <c r="H234" s="15">
        <v>0</v>
      </c>
      <c r="I234" s="15">
        <v>0</v>
      </c>
      <c r="J234" s="15">
        <v>0</v>
      </c>
      <c r="K234" s="15">
        <v>0</v>
      </c>
      <c r="L234" s="15">
        <v>0</v>
      </c>
      <c r="M234" s="15">
        <v>0</v>
      </c>
      <c r="N234" s="15">
        <v>0</v>
      </c>
      <c r="O234" s="15">
        <v>0</v>
      </c>
    </row>
    <row r="235" spans="1:15" x14ac:dyDescent="0.2">
      <c r="A235" s="41" t="s">
        <v>997</v>
      </c>
      <c r="B235" s="37" t="s">
        <v>998</v>
      </c>
      <c r="C235" s="19">
        <v>0</v>
      </c>
      <c r="D235" s="19">
        <v>0</v>
      </c>
      <c r="E235" s="19">
        <v>0</v>
      </c>
      <c r="F235" s="19">
        <v>0</v>
      </c>
      <c r="G235" s="19">
        <v>0</v>
      </c>
      <c r="H235" s="19">
        <v>0</v>
      </c>
      <c r="I235" s="19">
        <v>0</v>
      </c>
      <c r="J235" s="19">
        <v>0</v>
      </c>
      <c r="K235" s="19">
        <v>0</v>
      </c>
      <c r="L235" s="19">
        <v>0</v>
      </c>
      <c r="M235" s="19">
        <v>0</v>
      </c>
      <c r="N235" s="19">
        <v>0</v>
      </c>
      <c r="O235" s="19">
        <v>0</v>
      </c>
    </row>
    <row r="236" spans="1:15" x14ac:dyDescent="0.2">
      <c r="A236" s="40" t="s">
        <v>1001</v>
      </c>
      <c r="B236" s="35" t="s">
        <v>1002</v>
      </c>
      <c r="C236" s="15">
        <v>0</v>
      </c>
      <c r="D236" s="15">
        <v>0</v>
      </c>
      <c r="E236" s="15">
        <v>0</v>
      </c>
      <c r="F236" s="15">
        <v>0</v>
      </c>
      <c r="G236" s="15">
        <v>0</v>
      </c>
      <c r="H236" s="15">
        <v>1</v>
      </c>
      <c r="I236" s="15">
        <v>0</v>
      </c>
      <c r="J236" s="15">
        <v>0</v>
      </c>
      <c r="K236" s="15">
        <v>0</v>
      </c>
      <c r="L236" s="15">
        <v>0</v>
      </c>
      <c r="M236" s="15">
        <v>0</v>
      </c>
      <c r="N236" s="15">
        <v>0</v>
      </c>
      <c r="O236" s="15">
        <v>0</v>
      </c>
    </row>
    <row r="237" spans="1:15" x14ac:dyDescent="0.2">
      <c r="A237" s="41" t="s">
        <v>1005</v>
      </c>
      <c r="B237" s="37" t="s">
        <v>1006</v>
      </c>
      <c r="C237" s="19">
        <v>0</v>
      </c>
      <c r="D237" s="19">
        <v>0</v>
      </c>
      <c r="E237" s="19">
        <v>0</v>
      </c>
      <c r="F237" s="19">
        <v>0</v>
      </c>
      <c r="G237" s="19">
        <v>0</v>
      </c>
      <c r="H237" s="19">
        <v>0</v>
      </c>
      <c r="I237" s="19">
        <v>0</v>
      </c>
      <c r="J237" s="19">
        <v>0</v>
      </c>
      <c r="K237" s="19">
        <v>0</v>
      </c>
      <c r="L237" s="19">
        <v>0</v>
      </c>
      <c r="M237" s="19">
        <v>0</v>
      </c>
      <c r="N237" s="19">
        <v>0</v>
      </c>
      <c r="O237" s="19">
        <v>0</v>
      </c>
    </row>
    <row r="238" spans="1:15" x14ac:dyDescent="0.2">
      <c r="A238" s="40" t="s">
        <v>1009</v>
      </c>
      <c r="B238" s="35" t="s">
        <v>1010</v>
      </c>
      <c r="C238" s="15">
        <v>0</v>
      </c>
      <c r="D238" s="15">
        <v>0</v>
      </c>
      <c r="E238" s="15">
        <v>0</v>
      </c>
      <c r="F238" s="15">
        <v>0</v>
      </c>
      <c r="G238" s="15">
        <v>0</v>
      </c>
      <c r="H238" s="15">
        <v>0</v>
      </c>
      <c r="I238" s="15">
        <v>0</v>
      </c>
      <c r="J238" s="15">
        <v>0</v>
      </c>
      <c r="K238" s="15">
        <v>0</v>
      </c>
      <c r="L238" s="15">
        <v>0</v>
      </c>
      <c r="M238" s="15">
        <v>0</v>
      </c>
      <c r="N238" s="15">
        <v>0</v>
      </c>
      <c r="O238" s="15">
        <v>1</v>
      </c>
    </row>
    <row r="239" spans="1:15" x14ac:dyDescent="0.2">
      <c r="A239" s="41" t="s">
        <v>1013</v>
      </c>
      <c r="B239" s="37" t="s">
        <v>1014</v>
      </c>
      <c r="C239" s="19">
        <v>0</v>
      </c>
      <c r="D239" s="19">
        <v>0</v>
      </c>
      <c r="E239" s="19">
        <v>0</v>
      </c>
      <c r="F239" s="19">
        <v>0</v>
      </c>
      <c r="G239" s="19">
        <v>0</v>
      </c>
      <c r="H239" s="19">
        <v>0</v>
      </c>
      <c r="I239" s="19">
        <v>0</v>
      </c>
      <c r="J239" s="19">
        <v>0</v>
      </c>
      <c r="K239" s="19">
        <v>0</v>
      </c>
      <c r="L239" s="19">
        <v>0</v>
      </c>
      <c r="M239" s="19">
        <v>0</v>
      </c>
      <c r="N239" s="19">
        <v>0</v>
      </c>
      <c r="O239" s="19">
        <v>0</v>
      </c>
    </row>
    <row r="240" spans="1:15" x14ac:dyDescent="0.2">
      <c r="A240" s="40" t="s">
        <v>1017</v>
      </c>
      <c r="B240" s="35" t="s">
        <v>1018</v>
      </c>
      <c r="C240" s="15">
        <v>0</v>
      </c>
      <c r="D240" s="15">
        <v>0</v>
      </c>
      <c r="E240" s="15">
        <v>0</v>
      </c>
      <c r="F240" s="15">
        <v>0</v>
      </c>
      <c r="G240" s="15">
        <v>0</v>
      </c>
      <c r="H240" s="15">
        <v>0</v>
      </c>
      <c r="I240" s="15">
        <v>0</v>
      </c>
      <c r="J240" s="15">
        <v>0</v>
      </c>
      <c r="K240" s="15">
        <v>0</v>
      </c>
      <c r="L240" s="15">
        <v>0</v>
      </c>
      <c r="M240" s="15">
        <v>1</v>
      </c>
      <c r="N240" s="15">
        <v>1</v>
      </c>
      <c r="O240" s="15">
        <v>0</v>
      </c>
    </row>
    <row r="241" spans="1:15" x14ac:dyDescent="0.2">
      <c r="A241" s="41" t="s">
        <v>1021</v>
      </c>
      <c r="B241" s="37" t="s">
        <v>1022</v>
      </c>
      <c r="C241" s="19">
        <v>0</v>
      </c>
      <c r="D241" s="19">
        <v>0</v>
      </c>
      <c r="E241" s="19">
        <v>0</v>
      </c>
      <c r="F241" s="19">
        <v>0</v>
      </c>
      <c r="G241" s="19">
        <v>0</v>
      </c>
      <c r="H241" s="19">
        <v>0</v>
      </c>
      <c r="I241" s="19">
        <v>0</v>
      </c>
      <c r="J241" s="19">
        <v>0</v>
      </c>
      <c r="K241" s="19">
        <v>0</v>
      </c>
      <c r="L241" s="19">
        <v>0</v>
      </c>
      <c r="M241" s="19">
        <v>0</v>
      </c>
      <c r="N241" s="19">
        <v>0</v>
      </c>
      <c r="O241" s="19">
        <v>0</v>
      </c>
    </row>
    <row r="242" spans="1:15" x14ac:dyDescent="0.2">
      <c r="A242" s="40" t="s">
        <v>1025</v>
      </c>
      <c r="B242" s="35" t="s">
        <v>1026</v>
      </c>
      <c r="C242" s="15">
        <v>0</v>
      </c>
      <c r="D242" s="15">
        <v>0</v>
      </c>
      <c r="E242" s="15">
        <v>0</v>
      </c>
      <c r="F242" s="15">
        <v>0</v>
      </c>
      <c r="G242" s="15">
        <v>0</v>
      </c>
      <c r="H242" s="15">
        <v>0</v>
      </c>
      <c r="I242" s="15">
        <v>0</v>
      </c>
      <c r="J242" s="15">
        <v>0</v>
      </c>
      <c r="K242" s="15">
        <v>0</v>
      </c>
      <c r="L242" s="15">
        <v>0</v>
      </c>
      <c r="M242" s="15">
        <v>0</v>
      </c>
      <c r="N242" s="15">
        <v>0</v>
      </c>
      <c r="O242" s="15">
        <v>0</v>
      </c>
    </row>
    <row r="243" spans="1:15" x14ac:dyDescent="0.2">
      <c r="A243" s="41" t="s">
        <v>1029</v>
      </c>
      <c r="B243" s="37" t="s">
        <v>1030</v>
      </c>
      <c r="C243" s="19">
        <v>0</v>
      </c>
      <c r="D243" s="19">
        <v>0</v>
      </c>
      <c r="E243" s="19">
        <v>0</v>
      </c>
      <c r="F243" s="19">
        <v>0</v>
      </c>
      <c r="G243" s="19">
        <v>0</v>
      </c>
      <c r="H243" s="19">
        <v>0</v>
      </c>
      <c r="I243" s="19">
        <v>0</v>
      </c>
      <c r="J243" s="19">
        <v>0</v>
      </c>
      <c r="K243" s="19">
        <v>0</v>
      </c>
      <c r="L243" s="19">
        <v>0</v>
      </c>
      <c r="M243" s="19">
        <v>0</v>
      </c>
      <c r="N243" s="19">
        <v>0</v>
      </c>
      <c r="O243" s="19">
        <v>0</v>
      </c>
    </row>
    <row r="244" spans="1:15" x14ac:dyDescent="0.2">
      <c r="A244" s="40" t="s">
        <v>1033</v>
      </c>
      <c r="B244" s="35" t="s">
        <v>1034</v>
      </c>
      <c r="C244" s="15">
        <v>0</v>
      </c>
      <c r="D244" s="15">
        <v>0</v>
      </c>
      <c r="E244" s="15">
        <v>0</v>
      </c>
      <c r="F244" s="15">
        <v>0</v>
      </c>
      <c r="G244" s="15">
        <v>0</v>
      </c>
      <c r="H244" s="15">
        <v>0</v>
      </c>
      <c r="I244" s="15">
        <v>0</v>
      </c>
      <c r="J244" s="15">
        <v>0</v>
      </c>
      <c r="K244" s="15">
        <v>0</v>
      </c>
      <c r="L244" s="15">
        <v>0</v>
      </c>
      <c r="M244" s="15">
        <v>0</v>
      </c>
      <c r="N244" s="15">
        <v>0</v>
      </c>
      <c r="O244" s="15">
        <v>0</v>
      </c>
    </row>
    <row r="245" spans="1:15" x14ac:dyDescent="0.2">
      <c r="A245" s="41" t="s">
        <v>1037</v>
      </c>
      <c r="B245" s="37" t="s">
        <v>1038</v>
      </c>
      <c r="C245" s="19">
        <v>0</v>
      </c>
      <c r="D245" s="19">
        <v>0</v>
      </c>
      <c r="E245" s="19">
        <v>0</v>
      </c>
      <c r="F245" s="19">
        <v>0</v>
      </c>
      <c r="G245" s="19">
        <v>0</v>
      </c>
      <c r="H245" s="19">
        <v>0</v>
      </c>
      <c r="I245" s="19">
        <v>0</v>
      </c>
      <c r="J245" s="19">
        <v>0</v>
      </c>
      <c r="K245" s="19">
        <v>0</v>
      </c>
      <c r="L245" s="19">
        <v>0</v>
      </c>
      <c r="M245" s="19">
        <v>0</v>
      </c>
      <c r="N245" s="19">
        <v>0</v>
      </c>
      <c r="O245" s="19">
        <v>0</v>
      </c>
    </row>
    <row r="246" spans="1:15" x14ac:dyDescent="0.2">
      <c r="A246" s="40" t="s">
        <v>1041</v>
      </c>
      <c r="B246" s="35" t="s">
        <v>1042</v>
      </c>
      <c r="C246" s="15">
        <v>0</v>
      </c>
      <c r="D246" s="15">
        <v>0</v>
      </c>
      <c r="E246" s="15">
        <v>0</v>
      </c>
      <c r="F246" s="15">
        <v>0</v>
      </c>
      <c r="G246" s="15">
        <v>0</v>
      </c>
      <c r="H246" s="15">
        <v>0</v>
      </c>
      <c r="I246" s="15">
        <v>0</v>
      </c>
      <c r="J246" s="15">
        <v>0</v>
      </c>
      <c r="K246" s="15">
        <v>0</v>
      </c>
      <c r="L246" s="15">
        <v>0</v>
      </c>
      <c r="M246" s="15">
        <v>0</v>
      </c>
      <c r="N246" s="15">
        <v>0</v>
      </c>
      <c r="O246" s="15">
        <v>0</v>
      </c>
    </row>
    <row r="247" spans="1:15" x14ac:dyDescent="0.2">
      <c r="A247" s="41" t="s">
        <v>1045</v>
      </c>
      <c r="B247" s="37" t="s">
        <v>1046</v>
      </c>
      <c r="C247" s="19">
        <v>0</v>
      </c>
      <c r="D247" s="19">
        <v>0</v>
      </c>
      <c r="E247" s="19">
        <v>0</v>
      </c>
      <c r="F247" s="19">
        <v>0</v>
      </c>
      <c r="G247" s="19">
        <v>0</v>
      </c>
      <c r="H247" s="19">
        <v>0</v>
      </c>
      <c r="I247" s="19">
        <v>0</v>
      </c>
      <c r="J247" s="19">
        <v>0</v>
      </c>
      <c r="K247" s="19">
        <v>0</v>
      </c>
      <c r="L247" s="19">
        <v>0</v>
      </c>
      <c r="M247" s="19">
        <v>0</v>
      </c>
      <c r="N247" s="19">
        <v>0</v>
      </c>
      <c r="O247" s="19">
        <v>0</v>
      </c>
    </row>
    <row r="248" spans="1:15" x14ac:dyDescent="0.2">
      <c r="A248" s="40" t="s">
        <v>1049</v>
      </c>
      <c r="B248" s="35" t="s">
        <v>1050</v>
      </c>
      <c r="C248" s="15">
        <v>0</v>
      </c>
      <c r="D248" s="15">
        <v>0</v>
      </c>
      <c r="E248" s="15">
        <v>0</v>
      </c>
      <c r="F248" s="15">
        <v>0</v>
      </c>
      <c r="G248" s="15">
        <v>0</v>
      </c>
      <c r="H248" s="15">
        <v>0</v>
      </c>
      <c r="I248" s="15">
        <v>0</v>
      </c>
      <c r="J248" s="15">
        <v>0</v>
      </c>
      <c r="K248" s="15">
        <v>0</v>
      </c>
      <c r="L248" s="15">
        <v>0</v>
      </c>
      <c r="M248" s="15">
        <v>0</v>
      </c>
      <c r="N248" s="15">
        <v>0</v>
      </c>
      <c r="O248" s="15">
        <v>0</v>
      </c>
    </row>
    <row r="249" spans="1:15" x14ac:dyDescent="0.2">
      <c r="A249" s="41" t="s">
        <v>1053</v>
      </c>
      <c r="B249" s="37" t="s">
        <v>1054</v>
      </c>
      <c r="C249" s="19">
        <v>0</v>
      </c>
      <c r="D249" s="19">
        <v>0</v>
      </c>
      <c r="E249" s="19">
        <v>0</v>
      </c>
      <c r="F249" s="19">
        <v>0</v>
      </c>
      <c r="G249" s="19">
        <v>0</v>
      </c>
      <c r="H249" s="19">
        <v>0</v>
      </c>
      <c r="I249" s="19">
        <v>0</v>
      </c>
      <c r="J249" s="19">
        <v>0</v>
      </c>
      <c r="K249" s="19">
        <v>0</v>
      </c>
      <c r="L249" s="19">
        <v>0</v>
      </c>
      <c r="M249" s="19">
        <v>0</v>
      </c>
      <c r="N249" s="19">
        <v>0</v>
      </c>
      <c r="O249" s="19">
        <v>0</v>
      </c>
    </row>
    <row r="250" spans="1:15" x14ac:dyDescent="0.2">
      <c r="A250" s="40" t="s">
        <v>1057</v>
      </c>
      <c r="B250" s="35" t="s">
        <v>1058</v>
      </c>
      <c r="C250" s="15">
        <v>0</v>
      </c>
      <c r="D250" s="15">
        <v>0</v>
      </c>
      <c r="E250" s="15">
        <v>0</v>
      </c>
      <c r="F250" s="15">
        <v>0</v>
      </c>
      <c r="G250" s="15">
        <v>0</v>
      </c>
      <c r="H250" s="15">
        <v>1</v>
      </c>
      <c r="I250" s="15">
        <v>0</v>
      </c>
      <c r="J250" s="15">
        <v>0</v>
      </c>
      <c r="K250" s="15">
        <v>0</v>
      </c>
      <c r="L250" s="15">
        <v>0</v>
      </c>
      <c r="M250" s="15">
        <v>1</v>
      </c>
      <c r="N250" s="15">
        <v>1</v>
      </c>
      <c r="O250" s="15">
        <v>0</v>
      </c>
    </row>
    <row r="251" spans="1:15" x14ac:dyDescent="0.2">
      <c r="A251" s="41" t="s">
        <v>1061</v>
      </c>
      <c r="B251" s="37" t="s">
        <v>1062</v>
      </c>
      <c r="C251" s="19">
        <v>0</v>
      </c>
      <c r="D251" s="19">
        <v>0</v>
      </c>
      <c r="E251" s="19">
        <v>0</v>
      </c>
      <c r="F251" s="19">
        <v>0</v>
      </c>
      <c r="G251" s="19">
        <v>1</v>
      </c>
      <c r="H251" s="19">
        <v>1</v>
      </c>
      <c r="I251" s="19">
        <v>0</v>
      </c>
      <c r="J251" s="19">
        <v>0</v>
      </c>
      <c r="K251" s="19">
        <v>1</v>
      </c>
      <c r="L251" s="19">
        <v>0</v>
      </c>
      <c r="M251" s="19">
        <v>0</v>
      </c>
      <c r="N251" s="19">
        <v>0</v>
      </c>
      <c r="O251" s="19">
        <v>0</v>
      </c>
    </row>
    <row r="252" spans="1:15" x14ac:dyDescent="0.2">
      <c r="A252" s="40" t="s">
        <v>1065</v>
      </c>
      <c r="B252" s="35" t="s">
        <v>1066</v>
      </c>
      <c r="C252" s="15">
        <v>0</v>
      </c>
      <c r="D252" s="15">
        <v>0</v>
      </c>
      <c r="E252" s="15">
        <v>0</v>
      </c>
      <c r="F252" s="15">
        <v>0</v>
      </c>
      <c r="G252" s="15">
        <v>1</v>
      </c>
      <c r="H252" s="15">
        <v>1</v>
      </c>
      <c r="I252" s="15">
        <v>0</v>
      </c>
      <c r="J252" s="15">
        <v>0</v>
      </c>
      <c r="K252" s="15">
        <v>0</v>
      </c>
      <c r="L252" s="15">
        <v>0</v>
      </c>
      <c r="M252" s="15">
        <v>0</v>
      </c>
      <c r="N252" s="15">
        <v>0</v>
      </c>
      <c r="O252" s="15">
        <v>1</v>
      </c>
    </row>
    <row r="253" spans="1:15" x14ac:dyDescent="0.2">
      <c r="A253" s="41" t="s">
        <v>1069</v>
      </c>
      <c r="B253" s="37" t="s">
        <v>1070</v>
      </c>
      <c r="C253" s="19">
        <v>0</v>
      </c>
      <c r="D253" s="19">
        <v>0</v>
      </c>
      <c r="E253" s="19">
        <v>0</v>
      </c>
      <c r="F253" s="19">
        <v>0</v>
      </c>
      <c r="G253" s="19">
        <v>1</v>
      </c>
      <c r="H253" s="19">
        <v>1</v>
      </c>
      <c r="I253" s="19">
        <v>0</v>
      </c>
      <c r="J253" s="19">
        <v>0</v>
      </c>
      <c r="K253" s="19">
        <v>0</v>
      </c>
      <c r="L253" s="19">
        <v>0</v>
      </c>
      <c r="M253" s="19">
        <v>1</v>
      </c>
      <c r="N253" s="19">
        <v>0</v>
      </c>
      <c r="O253" s="19">
        <v>1</v>
      </c>
    </row>
    <row r="254" spans="1:15" x14ac:dyDescent="0.2">
      <c r="A254" s="40" t="s">
        <v>1073</v>
      </c>
      <c r="B254" s="35" t="s">
        <v>1074</v>
      </c>
      <c r="C254" s="15">
        <v>0</v>
      </c>
      <c r="D254" s="15">
        <v>0</v>
      </c>
      <c r="E254" s="15">
        <v>0</v>
      </c>
      <c r="F254" s="15">
        <v>0</v>
      </c>
      <c r="G254" s="15">
        <v>0</v>
      </c>
      <c r="H254" s="15">
        <v>0</v>
      </c>
      <c r="I254" s="15">
        <v>0</v>
      </c>
      <c r="J254" s="15">
        <v>0</v>
      </c>
      <c r="K254" s="15">
        <v>0</v>
      </c>
      <c r="L254" s="15">
        <v>0</v>
      </c>
      <c r="M254" s="15">
        <v>1</v>
      </c>
      <c r="N254" s="15">
        <v>1</v>
      </c>
      <c r="O254" s="15">
        <v>0</v>
      </c>
    </row>
    <row r="255" spans="1:15" x14ac:dyDescent="0.2">
      <c r="A255" s="41" t="s">
        <v>1077</v>
      </c>
      <c r="B255" s="37" t="s">
        <v>1078</v>
      </c>
      <c r="C255" s="19">
        <v>0</v>
      </c>
      <c r="D255" s="19">
        <v>0</v>
      </c>
      <c r="E255" s="19">
        <v>0</v>
      </c>
      <c r="F255" s="19">
        <v>0</v>
      </c>
      <c r="G255" s="19">
        <v>0</v>
      </c>
      <c r="H255" s="19">
        <v>0</v>
      </c>
      <c r="I255" s="19">
        <v>0</v>
      </c>
      <c r="J255" s="19">
        <v>0</v>
      </c>
      <c r="K255" s="19">
        <v>0</v>
      </c>
      <c r="L255" s="19">
        <v>0</v>
      </c>
      <c r="M255" s="19">
        <v>0</v>
      </c>
      <c r="N255" s="19">
        <v>0</v>
      </c>
      <c r="O255" s="19">
        <v>0</v>
      </c>
    </row>
    <row r="256" spans="1:15" x14ac:dyDescent="0.2">
      <c r="A256" s="40" t="s">
        <v>1081</v>
      </c>
      <c r="B256" s="35" t="s">
        <v>1082</v>
      </c>
      <c r="C256" s="15">
        <v>0</v>
      </c>
      <c r="D256" s="15">
        <v>0</v>
      </c>
      <c r="E256" s="15">
        <v>0</v>
      </c>
      <c r="F256" s="15">
        <v>0</v>
      </c>
      <c r="G256" s="15">
        <v>0</v>
      </c>
      <c r="H256" s="15">
        <v>0</v>
      </c>
      <c r="I256" s="15">
        <v>0</v>
      </c>
      <c r="J256" s="15">
        <v>0</v>
      </c>
      <c r="K256" s="15">
        <v>0</v>
      </c>
      <c r="L256" s="15">
        <v>0</v>
      </c>
      <c r="M256" s="15">
        <v>0</v>
      </c>
      <c r="N256" s="15">
        <v>0</v>
      </c>
      <c r="O256" s="15">
        <v>0</v>
      </c>
    </row>
    <row r="257" spans="1:15" x14ac:dyDescent="0.2">
      <c r="A257" s="41" t="s">
        <v>1085</v>
      </c>
      <c r="B257" s="37" t="s">
        <v>1086</v>
      </c>
      <c r="C257" s="19">
        <v>0</v>
      </c>
      <c r="D257" s="19">
        <v>0</v>
      </c>
      <c r="E257" s="19">
        <v>0</v>
      </c>
      <c r="F257" s="19">
        <v>0</v>
      </c>
      <c r="G257" s="19">
        <v>1</v>
      </c>
      <c r="H257" s="19">
        <v>1</v>
      </c>
      <c r="I257" s="19">
        <v>0</v>
      </c>
      <c r="J257" s="19">
        <v>0</v>
      </c>
      <c r="K257" s="19">
        <v>0</v>
      </c>
      <c r="L257" s="19">
        <v>0</v>
      </c>
      <c r="M257" s="19">
        <v>0</v>
      </c>
      <c r="N257" s="19">
        <v>0</v>
      </c>
      <c r="O257" s="19">
        <v>0</v>
      </c>
    </row>
    <row r="258" spans="1:15" x14ac:dyDescent="0.2">
      <c r="A258" s="40" t="s">
        <v>1089</v>
      </c>
      <c r="B258" s="35" t="s">
        <v>1090</v>
      </c>
      <c r="C258" s="15">
        <v>0</v>
      </c>
      <c r="D258" s="15">
        <v>0</v>
      </c>
      <c r="E258" s="15">
        <v>0</v>
      </c>
      <c r="F258" s="15">
        <v>0</v>
      </c>
      <c r="G258" s="15">
        <v>0</v>
      </c>
      <c r="H258" s="15">
        <v>0</v>
      </c>
      <c r="I258" s="15">
        <v>0</v>
      </c>
      <c r="J258" s="15">
        <v>0</v>
      </c>
      <c r="K258" s="15">
        <v>0</v>
      </c>
      <c r="L258" s="15">
        <v>0</v>
      </c>
      <c r="M258" s="15">
        <v>0</v>
      </c>
      <c r="N258" s="15">
        <v>0</v>
      </c>
      <c r="O258" s="15">
        <v>0</v>
      </c>
    </row>
    <row r="259" spans="1:15" x14ac:dyDescent="0.2">
      <c r="A259" s="41" t="s">
        <v>1093</v>
      </c>
      <c r="B259" s="37" t="s">
        <v>1094</v>
      </c>
      <c r="C259" s="19">
        <v>0</v>
      </c>
      <c r="D259" s="19">
        <v>0</v>
      </c>
      <c r="E259" s="19">
        <v>0</v>
      </c>
      <c r="F259" s="19">
        <v>0</v>
      </c>
      <c r="G259" s="19">
        <v>0</v>
      </c>
      <c r="H259" s="19">
        <v>0</v>
      </c>
      <c r="I259" s="19">
        <v>0</v>
      </c>
      <c r="J259" s="19">
        <v>0</v>
      </c>
      <c r="K259" s="19">
        <v>0</v>
      </c>
      <c r="L259" s="19">
        <v>0</v>
      </c>
      <c r="M259" s="19">
        <v>0</v>
      </c>
      <c r="N259" s="19">
        <v>0</v>
      </c>
      <c r="O259" s="19">
        <v>0</v>
      </c>
    </row>
    <row r="260" spans="1:15" x14ac:dyDescent="0.2">
      <c r="A260" s="40" t="s">
        <v>1097</v>
      </c>
      <c r="B260" s="35" t="s">
        <v>1098</v>
      </c>
      <c r="C260" s="15">
        <v>0</v>
      </c>
      <c r="D260" s="15">
        <v>0</v>
      </c>
      <c r="E260" s="15">
        <v>0</v>
      </c>
      <c r="F260" s="15">
        <v>0</v>
      </c>
      <c r="G260" s="15">
        <v>0</v>
      </c>
      <c r="H260" s="15">
        <v>0</v>
      </c>
      <c r="I260" s="15">
        <v>0</v>
      </c>
      <c r="J260" s="15">
        <v>0</v>
      </c>
      <c r="K260" s="15">
        <v>0</v>
      </c>
      <c r="L260" s="15">
        <v>0</v>
      </c>
      <c r="M260" s="15">
        <v>0</v>
      </c>
      <c r="N260" s="15">
        <v>0</v>
      </c>
      <c r="O260" s="15">
        <v>0</v>
      </c>
    </row>
    <row r="261" spans="1:15" x14ac:dyDescent="0.2">
      <c r="A261" s="41" t="inlineStr">
        <is>
          <t xml:space="preserve">UA-43</t>
        </is>
      </c>
      <c r="B261" s="37" t="inlineStr">
        <is>
          <t xml:space="preserve">Crimea (Autonomous Republic of), Ukraine</t>
        </is>
      </c>
      <c r="C261" s="19">
        <v>0</v>
      </c>
      <c r="D261" s="19">
        <v>0</v>
      </c>
      <c r="E261" s="19">
        <v>0</v>
      </c>
      <c r="F261" s="19">
        <v>0</v>
      </c>
      <c r="G261" s="19">
        <v>0</v>
      </c>
      <c r="H261" s="19">
        <v>0</v>
      </c>
      <c r="I261" s="19">
        <v>1</v>
      </c>
      <c r="J261" s="19">
        <v>1</v>
      </c>
      <c r="K261" s="19">
        <v>1</v>
      </c>
      <c r="L261" s="19">
        <v>1</v>
      </c>
      <c r="M261" s="19">
        <v>0</v>
      </c>
      <c r="N261" s="19">
        <v>0</v>
      </c>
      <c r="O261" s="19">
        <v>0</v>
      </c>
    </row>
    <row r="262" spans="1:15" x14ac:dyDescent="0.2">
      <c r="A262" s="41" t="inlineStr">
        <is>
          <t xml:space="preserve">UA-40</t>
        </is>
      </c>
      <c r="B262" s="37" t="inlineStr">
        <is>
          <t xml:space="preserve">Sevastopol, Ukraine</t>
        </is>
      </c>
      <c r="C262" s="19">
        <v>0</v>
      </c>
      <c r="D262" s="19">
        <v>0</v>
      </c>
      <c r="E262" s="19">
        <v>0</v>
      </c>
      <c r="F262" s="19">
        <v>0</v>
      </c>
      <c r="G262" s="19">
        <v>0</v>
      </c>
      <c r="H262" s="19">
        <v>0</v>
      </c>
      <c r="I262" s="19">
        <v>1</v>
      </c>
      <c r="J262" s="19">
        <v>1</v>
      </c>
      <c r="K262" s="19">
        <v>1</v>
      </c>
      <c r="L262" s="19">
        <v>1</v>
      </c>
      <c r="M262" s="19">
        <v>0</v>
      </c>
      <c r="N262" s="19">
        <v>0</v>
      </c>
      <c r="O262" s="19">
        <v>0</v>
      </c>
    </row>
    <row r="263" spans="1:15" x14ac:dyDescent="0.2">
      <c r="A263" s="41" t="inlineStr">
        <is>
          <t xml:space="preserve">UA-14</t>
        </is>
      </c>
      <c r="B263" s="37" t="inlineStr">
        <is>
          <t xml:space="preserve">Donetsk oblast - non-government-controlled areas, Ukraine</t>
        </is>
      </c>
      <c r="C263" s="19">
        <v>0</v>
      </c>
      <c r="D263" s="19">
        <v>0</v>
      </c>
      <c r="E263" s="19">
        <v>0</v>
      </c>
      <c r="F263" s="19">
        <v>0</v>
      </c>
      <c r="G263" s="19">
        <v>0</v>
      </c>
      <c r="H263" s="19">
        <v>0</v>
      </c>
      <c r="I263" s="19">
        <v>1</v>
      </c>
      <c r="J263" s="19">
        <v>1</v>
      </c>
      <c r="K263" s="19">
        <v>1</v>
      </c>
      <c r="L263" s="19">
        <v>1</v>
      </c>
      <c r="M263" s="19">
        <v>0</v>
      </c>
      <c r="N263" s="19">
        <v>0</v>
      </c>
      <c r="O263" s="19">
        <v>0</v>
      </c>
    </row>
    <row r="264" spans="1:15" x14ac:dyDescent="0.2">
      <c r="A264" s="41" t="inlineStr">
        <is>
          <t xml:space="preserve">UA-09</t>
        </is>
      </c>
      <c r="B264" s="37" t="inlineStr">
        <is>
          <t xml:space="preserve">Luhansk oblast - non-government-controlled areas, Ukraine</t>
        </is>
      </c>
      <c r="C264" s="19">
        <v>0</v>
      </c>
      <c r="D264" s="19">
        <v>0</v>
      </c>
      <c r="E264" s="19">
        <v>0</v>
      </c>
      <c r="F264" s="19">
        <v>0</v>
      </c>
      <c r="G264" s="19">
        <v>0</v>
      </c>
      <c r="H264" s="19">
        <v>0</v>
      </c>
      <c r="I264" s="19">
        <v>1</v>
      </c>
      <c r="J264" s="19">
        <v>1</v>
      </c>
      <c r="K264" s="19">
        <v>1</v>
      </c>
      <c r="L264" s="19">
        <v>1</v>
      </c>
      <c r="M264" s="19">
        <v>0</v>
      </c>
      <c r="N264" s="19">
        <v>0</v>
      </c>
      <c r="O264" s="19">
        <v>0</v>
      </c>
    </row>
    <row r="265" spans="1:15" x14ac:dyDescent="0.2">
      <c r="A265" s="41" t="inlineStr">
        <is>
          <t xml:space="preserve">UA-23</t>
        </is>
      </c>
      <c r="B265" s="37" t="inlineStr">
        <is>
          <t xml:space="preserve">Zaporizhzhia oblast - non-government-controlled areas, Ukraine</t>
        </is>
      </c>
      <c r="C265" s="19">
        <v>0</v>
      </c>
      <c r="D265" s="19">
        <v>0</v>
      </c>
      <c r="E265" s="19">
        <v>0</v>
      </c>
      <c r="F265" s="19">
        <v>0</v>
      </c>
      <c r="G265" s="19">
        <v>0</v>
      </c>
      <c r="H265" s="19">
        <v>0</v>
      </c>
      <c r="I265" s="19">
        <v>1</v>
      </c>
      <c r="J265" s="19">
        <v>1</v>
      </c>
      <c r="K265" s="19">
        <v>0</v>
      </c>
      <c r="L265" s="19">
        <v>1</v>
      </c>
      <c r="M265" s="19">
        <v>0</v>
      </c>
      <c r="N265" s="19">
        <v>0</v>
      </c>
      <c r="O265" s="19">
        <v>0</v>
      </c>
    </row>
    <row r="266" spans="1:15" x14ac:dyDescent="0.2">
      <c r="A266" s="41" t="inlineStr">
        <is>
          <t xml:space="preserve">UA-65</t>
        </is>
      </c>
      <c r="B266" s="37" t="inlineStr">
        <is>
          <t xml:space="preserve">Kherson oblast - non-government-controlled areas, Ukraine</t>
        </is>
      </c>
      <c r="C266" s="19">
        <v>0</v>
      </c>
      <c r="D266" s="19">
        <v>0</v>
      </c>
      <c r="E266" s="19">
        <v>0</v>
      </c>
      <c r="F266" s="19">
        <v>0</v>
      </c>
      <c r="G266" s="19">
        <v>0</v>
      </c>
      <c r="H266" s="19">
        <v>0</v>
      </c>
      <c r="I266" s="19">
        <v>1</v>
      </c>
      <c r="J266" s="19">
        <v>1</v>
      </c>
      <c r="K266" s="19">
        <v>0</v>
      </c>
      <c r="L266" s="19">
        <v>1</v>
      </c>
      <c r="M266" s="19">
        <v>0</v>
      </c>
      <c r="N266" s="19">
        <v>0</v>
      </c>
      <c r="O266" s="19">
        <v>0</v>
      </c>
    </row>
  </sheetData>
  <conditionalFormatting sqref="C6:O266">
    <cfRule type="cellIs" dxfId="0" priority="1" operator="equal">
      <formula>1</formula>
    </cfRule>
  </conditionalFormatting>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6"/>
  <sheetViews>
    <sheetView showGridLines="0" workbookViewId="0">
      <pane xSplit="2" ySplit="5" topLeftCell="C6" activePane="bottomRight" state="frozen"/>
      <selection pane="topRight"/>
      <selection pane="bottomLeft"/>
      <selection pane="bottomRight" activeCell="E267" sqref="E267"/>
    </sheetView>
  </sheetViews>
  <sheetFormatPr baseColWidth="10" defaultColWidth="8.83203125" defaultRowHeight="15" x14ac:dyDescent="0.2"/>
  <cols>
    <col min="1" max="1" width="8" customWidth="1"/>
    <col min="2" max="2" width="30" customWidth="1"/>
    <col min="3" max="3" width="17.33203125" customWidth="1"/>
    <col min="4" max="4" width="24" customWidth="1"/>
    <col min="5" max="5" width="23.33203125" customWidth="1"/>
    <col min="6" max="6" width="17.33203125" customWidth="1"/>
    <col min="7" max="7" width="15.1640625" bestFit="1" customWidth="1"/>
  </cols>
  <sheetData>
    <row r="1" spans="1:7" x14ac:dyDescent="0.2">
      <c r="A1" s="6" t="s">
        <v>0</v>
      </c>
    </row>
    <row r="2" spans="1:7" ht="26" customHeight="1" x14ac:dyDescent="0.25">
      <c r="A2" s="7" t="s">
        <v>1116</v>
      </c>
    </row>
    <row r="3" spans="1:7" x14ac:dyDescent="0.2">
      <c r="A3" s="3" t="inlineStr">
        <is>
          <t xml:space="preserve">Risk category per indicator, set by Northhold from the published value using the cuts on Config. The publishers' values are not reproduced here: consult each publisher (Source Register). Blank means the publisher does not cover the jurisdiction - leave it blank.</t>
        </is>
      </c>
    </row>
    <row r="5" spans="1:7" ht="30" customHeight="1" x14ac:dyDescent="0.2">
      <c r="A5" s="34" t="s">
        <v>66</v>
      </c>
      <c r="B5" s="34" t="s">
        <v>67</v>
      </c>
      <c r="C5" s="34" t="s">
        <v>25</v>
      </c>
      <c r="D5" s="34" t="s">
        <v>1118</v>
      </c>
      <c r="E5" s="34" t="s">
        <v>1119</v>
      </c>
      <c r="F5" s="34" t="s">
        <v>1120</v>
      </c>
      <c r="G5" s="34" t="s">
        <v>1121</v>
      </c>
    </row>
    <row r="6" spans="1:7" x14ac:dyDescent="0.2">
      <c r="A6" s="40" t="s">
        <v>81</v>
      </c>
      <c r="B6" s="35" t="s">
        <v>82</v>
      </c>
      <c r="C6" s="15"/>
      <c r="D6" s="15"/>
      <c r="E6" s="15"/>
      <c r="F6" s="15"/>
      <c r="G6" s="15"/>
    </row>
    <row r="7" spans="1:7" x14ac:dyDescent="0.2">
      <c r="A7" s="41" t="s">
        <v>86</v>
      </c>
      <c r="B7" s="37" t="s">
        <v>87</v>
      </c>
      <c r="C7" s="19"/>
      <c r="D7" s="19"/>
      <c r="E7" s="19" t="inlineStr">
        <is>
          <t xml:space="preserve">High</t>
        </is>
      </c>
      <c r="F7" s="19" t="inlineStr">
        <is>
          <t xml:space="preserve">High</t>
        </is>
      </c>
      <c r="G7" s="19" t="inlineStr">
        <is>
          <t xml:space="preserve">High</t>
        </is>
      </c>
    </row>
    <row r="8" spans="1:7" x14ac:dyDescent="0.2">
      <c r="A8" s="40" t="s">
        <v>90</v>
      </c>
      <c r="B8" s="35" t="s">
        <v>91</v>
      </c>
      <c r="C8" s="15" t="inlineStr">
        <is>
          <t xml:space="preserve">Medium</t>
        </is>
      </c>
      <c r="D8" s="15" t="inlineStr">
        <is>
          <t xml:space="preserve">Low</t>
        </is>
      </c>
      <c r="E8" s="15" t="inlineStr">
        <is>
          <t xml:space="preserve">High</t>
        </is>
      </c>
      <c r="F8" s="15" t="inlineStr">
        <is>
          <t xml:space="preserve">Low</t>
        </is>
      </c>
      <c r="G8" s="15" t="inlineStr">
        <is>
          <t xml:space="preserve">Medium</t>
        </is>
      </c>
    </row>
    <row r="9" spans="1:7" x14ac:dyDescent="0.2">
      <c r="A9" s="41" t="s">
        <v>94</v>
      </c>
      <c r="B9" s="37" t="s">
        <v>95</v>
      </c>
      <c r="C9" s="19" t="inlineStr">
        <is>
          <t xml:space="preserve">High</t>
        </is>
      </c>
      <c r="D9" s="19" t="inlineStr">
        <is>
          <t xml:space="preserve">High</t>
        </is>
      </c>
      <c r="E9" s="19" t="inlineStr">
        <is>
          <t xml:space="preserve">High</t>
        </is>
      </c>
      <c r="F9" s="19" t="inlineStr">
        <is>
          <t xml:space="preserve">Low</t>
        </is>
      </c>
      <c r="G9" s="19" t="inlineStr">
        <is>
          <t xml:space="preserve">High</t>
        </is>
      </c>
    </row>
    <row r="10" spans="1:7" x14ac:dyDescent="0.2">
      <c r="A10" s="40" t="s">
        <v>98</v>
      </c>
      <c r="B10" s="35" t="s">
        <v>99</v>
      </c>
      <c r="C10" s="15"/>
      <c r="D10" s="15" t="inlineStr">
        <is>
          <t xml:space="preserve">Medium</t>
        </is>
      </c>
      <c r="E10" s="15"/>
      <c r="F10" s="15"/>
      <c r="G10" s="15" t="inlineStr">
        <is>
          <t xml:space="preserve">Low</t>
        </is>
      </c>
    </row>
    <row r="11" spans="1:7" x14ac:dyDescent="0.2">
      <c r="A11" s="41" t="s">
        <v>102</v>
      </c>
      <c r="B11" s="37" t="s">
        <v>103</v>
      </c>
      <c r="C11" s="19" t="inlineStr">
        <is>
          <t xml:space="preserve">Low</t>
        </is>
      </c>
      <c r="D11" s="19" t="inlineStr">
        <is>
          <t xml:space="preserve">Low</t>
        </is>
      </c>
      <c r="E11" s="19"/>
      <c r="F11" s="19"/>
      <c r="G11" s="19" t="inlineStr">
        <is>
          <t xml:space="preserve">Low</t>
        </is>
      </c>
    </row>
    <row r="12" spans="1:7" x14ac:dyDescent="0.2">
      <c r="A12" s="40" t="s">
        <v>106</v>
      </c>
      <c r="B12" s="35" t="s">
        <v>107</v>
      </c>
      <c r="C12" s="15" t="inlineStr">
        <is>
          <t xml:space="preserve">High</t>
        </is>
      </c>
      <c r="D12" s="15" t="inlineStr">
        <is>
          <t xml:space="preserve">High</t>
        </is>
      </c>
      <c r="E12" s="15" t="inlineStr">
        <is>
          <t xml:space="preserve">High</t>
        </is>
      </c>
      <c r="F12" s="15" t="inlineStr">
        <is>
          <t xml:space="preserve">Low</t>
        </is>
      </c>
      <c r="G12" s="15" t="inlineStr">
        <is>
          <t xml:space="preserve">High</t>
        </is>
      </c>
    </row>
    <row r="13" spans="1:7" x14ac:dyDescent="0.2">
      <c r="A13" s="41" t="s">
        <v>110</v>
      </c>
      <c r="B13" s="37" t="s">
        <v>111</v>
      </c>
      <c r="C13" s="19"/>
      <c r="D13" s="19" t="inlineStr">
        <is>
          <t xml:space="preserve">High</t>
        </is>
      </c>
      <c r="E13" s="19"/>
      <c r="F13" s="19"/>
      <c r="G13" s="19" t="inlineStr">
        <is>
          <t xml:space="preserve">Low</t>
        </is>
      </c>
    </row>
    <row r="14" spans="1:7" x14ac:dyDescent="0.2">
      <c r="A14" s="40" t="s">
        <v>114</v>
      </c>
      <c r="B14" s="35" t="s">
        <v>115</v>
      </c>
      <c r="C14" s="15"/>
      <c r="D14" s="15"/>
      <c r="E14" s="15"/>
      <c r="F14" s="15"/>
      <c r="G14" s="15"/>
    </row>
    <row r="15" spans="1:7" x14ac:dyDescent="0.2">
      <c r="A15" s="41" t="s">
        <v>118</v>
      </c>
      <c r="B15" s="37" t="s">
        <v>119</v>
      </c>
      <c r="C15" s="19" t="inlineStr">
        <is>
          <t xml:space="preserve">Low</t>
        </is>
      </c>
      <c r="D15" s="19" t="inlineStr">
        <is>
          <t xml:space="preserve">High</t>
        </is>
      </c>
      <c r="E15" s="19"/>
      <c r="F15" s="19"/>
      <c r="G15" s="19" t="inlineStr">
        <is>
          <t xml:space="preserve">Low</t>
        </is>
      </c>
    </row>
    <row r="16" spans="1:7" x14ac:dyDescent="0.2">
      <c r="A16" s="40" t="s">
        <v>122</v>
      </c>
      <c r="B16" s="35" t="s">
        <v>123</v>
      </c>
      <c r="C16" s="15" t="inlineStr">
        <is>
          <t xml:space="preserve">Medium</t>
        </is>
      </c>
      <c r="D16" s="15" t="inlineStr">
        <is>
          <t xml:space="preserve">Low</t>
        </is>
      </c>
      <c r="E16" s="15" t="inlineStr">
        <is>
          <t xml:space="preserve">High</t>
        </is>
      </c>
      <c r="F16" s="15" t="inlineStr">
        <is>
          <t xml:space="preserve">Low</t>
        </is>
      </c>
      <c r="G16" s="15" t="inlineStr">
        <is>
          <t xml:space="preserve">Medium</t>
        </is>
      </c>
    </row>
    <row r="17" spans="1:7" x14ac:dyDescent="0.2">
      <c r="A17" s="41" t="s">
        <v>126</v>
      </c>
      <c r="B17" s="37" t="s">
        <v>127</v>
      </c>
      <c r="C17" s="19" t="inlineStr">
        <is>
          <t xml:space="preserve">Low</t>
        </is>
      </c>
      <c r="D17" s="19"/>
      <c r="E17" s="19" t="inlineStr">
        <is>
          <t xml:space="preserve">Medium</t>
        </is>
      </c>
      <c r="F17" s="19" t="inlineStr">
        <is>
          <t xml:space="preserve">Low</t>
        </is>
      </c>
      <c r="G17" s="19" t="inlineStr">
        <is>
          <t xml:space="preserve">High</t>
        </is>
      </c>
    </row>
    <row r="18" spans="1:7" x14ac:dyDescent="0.2">
      <c r="A18" s="40" t="s">
        <v>130</v>
      </c>
      <c r="B18" s="35" t="s">
        <v>131</v>
      </c>
      <c r="C18" s="15"/>
      <c r="D18" s="15" t="inlineStr">
        <is>
          <t xml:space="preserve">Medium</t>
        </is>
      </c>
      <c r="E18" s="15"/>
      <c r="F18" s="15"/>
      <c r="G18" s="15" t="inlineStr">
        <is>
          <t xml:space="preserve">Low</t>
        </is>
      </c>
    </row>
    <row r="19" spans="1:7" x14ac:dyDescent="0.2">
      <c r="A19" s="41" t="s">
        <v>134</v>
      </c>
      <c r="B19" s="37" t="s">
        <v>135</v>
      </c>
      <c r="C19" s="19" t="inlineStr">
        <is>
          <t xml:space="preserve">Medium</t>
        </is>
      </c>
      <c r="D19" s="19" t="inlineStr">
        <is>
          <t xml:space="preserve">Low</t>
        </is>
      </c>
      <c r="E19" s="19" t="inlineStr">
        <is>
          <t xml:space="preserve">Low</t>
        </is>
      </c>
      <c r="F19" s="19" t="inlineStr">
        <is>
          <t xml:space="preserve">Medium</t>
        </is>
      </c>
      <c r="G19" s="19" t="inlineStr">
        <is>
          <t xml:space="preserve">Low</t>
        </is>
      </c>
    </row>
    <row r="20" spans="1:7" x14ac:dyDescent="0.2">
      <c r="A20" s="40" t="s">
        <v>138</v>
      </c>
      <c r="B20" s="35" t="s">
        <v>139</v>
      </c>
      <c r="C20" s="15" t="inlineStr">
        <is>
          <t xml:space="preserve">Medium</t>
        </is>
      </c>
      <c r="D20" s="15" t="inlineStr">
        <is>
          <t xml:space="preserve">Low</t>
        </is>
      </c>
      <c r="E20" s="15" t="inlineStr">
        <is>
          <t xml:space="preserve">Low</t>
        </is>
      </c>
      <c r="F20" s="15" t="inlineStr">
        <is>
          <t xml:space="preserve">Low</t>
        </is>
      </c>
      <c r="G20" s="15" t="inlineStr">
        <is>
          <t xml:space="preserve">Medium</t>
        </is>
      </c>
    </row>
    <row r="21" spans="1:7" x14ac:dyDescent="0.2">
      <c r="A21" s="41" t="s">
        <v>142</v>
      </c>
      <c r="B21" s="37" t="s">
        <v>143</v>
      </c>
      <c r="C21" s="19" t="inlineStr">
        <is>
          <t xml:space="preserve">Medium</t>
        </is>
      </c>
      <c r="D21" s="19"/>
      <c r="E21" s="19" t="inlineStr">
        <is>
          <t xml:space="preserve">High</t>
        </is>
      </c>
      <c r="F21" s="19" t="inlineStr">
        <is>
          <t xml:space="preserve">Low</t>
        </is>
      </c>
      <c r="G21" s="19" t="inlineStr">
        <is>
          <t xml:space="preserve">Medium</t>
        </is>
      </c>
    </row>
    <row r="22" spans="1:7" x14ac:dyDescent="0.2">
      <c r="A22" s="40" t="s">
        <v>146</v>
      </c>
      <c r="B22" s="35" t="s">
        <v>147</v>
      </c>
      <c r="C22" s="15" t="inlineStr">
        <is>
          <t xml:space="preserve">Medium</t>
        </is>
      </c>
      <c r="D22" s="15" t="inlineStr">
        <is>
          <t xml:space="preserve">High</t>
        </is>
      </c>
      <c r="E22" s="15" t="inlineStr">
        <is>
          <t xml:space="preserve">Low</t>
        </is>
      </c>
      <c r="F22" s="15"/>
      <c r="G22" s="15" t="inlineStr">
        <is>
          <t xml:space="preserve">Low</t>
        </is>
      </c>
    </row>
    <row r="23" spans="1:7" x14ac:dyDescent="0.2">
      <c r="A23" s="41" t="s">
        <v>150</v>
      </c>
      <c r="B23" s="37" t="s">
        <v>151</v>
      </c>
      <c r="C23" s="19" t="inlineStr">
        <is>
          <t xml:space="preserve">Medium</t>
        </is>
      </c>
      <c r="D23" s="19" t="inlineStr">
        <is>
          <t xml:space="preserve">Medium</t>
        </is>
      </c>
      <c r="E23" s="19" t="inlineStr">
        <is>
          <t xml:space="preserve">Medium</t>
        </is>
      </c>
      <c r="F23" s="19" t="inlineStr">
        <is>
          <t xml:space="preserve">Low</t>
        </is>
      </c>
      <c r="G23" s="19" t="inlineStr">
        <is>
          <t xml:space="preserve">High</t>
        </is>
      </c>
    </row>
    <row r="24" spans="1:7" x14ac:dyDescent="0.2">
      <c r="A24" s="40" t="s">
        <v>154</v>
      </c>
      <c r="B24" s="35" t="s">
        <v>155</v>
      </c>
      <c r="C24" s="15" t="inlineStr">
        <is>
          <t xml:space="preserve">Medium</t>
        </is>
      </c>
      <c r="D24" s="15" t="inlineStr">
        <is>
          <t xml:space="preserve">High</t>
        </is>
      </c>
      <c r="E24" s="15" t="inlineStr">
        <is>
          <t xml:space="preserve">High</t>
        </is>
      </c>
      <c r="F24" s="15" t="inlineStr">
        <is>
          <t xml:space="preserve">Medium</t>
        </is>
      </c>
      <c r="G24" s="15" t="inlineStr">
        <is>
          <t xml:space="preserve">High</t>
        </is>
      </c>
    </row>
    <row r="25" spans="1:7" x14ac:dyDescent="0.2">
      <c r="A25" s="41" t="s">
        <v>158</v>
      </c>
      <c r="B25" s="37" t="s">
        <v>159</v>
      </c>
      <c r="C25" s="19" t="inlineStr">
        <is>
          <t xml:space="preserve">Medium</t>
        </is>
      </c>
      <c r="D25" s="19" t="inlineStr">
        <is>
          <t xml:space="preserve">High</t>
        </is>
      </c>
      <c r="E25" s="19" t="inlineStr">
        <is>
          <t xml:space="preserve">Low</t>
        </is>
      </c>
      <c r="F25" s="19"/>
      <c r="G25" s="19" t="inlineStr">
        <is>
          <t xml:space="preserve">Low</t>
        </is>
      </c>
    </row>
    <row r="26" spans="1:7" x14ac:dyDescent="0.2">
      <c r="A26" s="40" t="s">
        <v>162</v>
      </c>
      <c r="B26" s="35" t="s">
        <v>163</v>
      </c>
      <c r="C26" s="15" t="inlineStr">
        <is>
          <t xml:space="preserve">Medium</t>
        </is>
      </c>
      <c r="D26" s="15"/>
      <c r="E26" s="15" t="inlineStr">
        <is>
          <t xml:space="preserve">High</t>
        </is>
      </c>
      <c r="F26" s="15" t="inlineStr">
        <is>
          <t xml:space="preserve">Low</t>
        </is>
      </c>
      <c r="G26" s="15" t="inlineStr">
        <is>
          <t xml:space="preserve">Medium</t>
        </is>
      </c>
    </row>
    <row r="27" spans="1:7" x14ac:dyDescent="0.2">
      <c r="A27" s="41" t="s">
        <v>166</v>
      </c>
      <c r="B27" s="37" t="s">
        <v>167</v>
      </c>
      <c r="C27" s="19" t="inlineStr">
        <is>
          <t xml:space="preserve">Medium</t>
        </is>
      </c>
      <c r="D27" s="19" t="inlineStr">
        <is>
          <t xml:space="preserve">Low</t>
        </is>
      </c>
      <c r="E27" s="19" t="inlineStr">
        <is>
          <t xml:space="preserve">Low</t>
        </is>
      </c>
      <c r="F27" s="19" t="inlineStr">
        <is>
          <t xml:space="preserve">Low</t>
        </is>
      </c>
      <c r="G27" s="19" t="inlineStr">
        <is>
          <t xml:space="preserve">Medium</t>
        </is>
      </c>
    </row>
    <row r="28" spans="1:7" x14ac:dyDescent="0.2">
      <c r="A28" s="40" t="s">
        <v>170</v>
      </c>
      <c r="B28" s="35" t="s">
        <v>171</v>
      </c>
      <c r="C28" s="15" t="inlineStr">
        <is>
          <t xml:space="preserve">Medium</t>
        </is>
      </c>
      <c r="D28" s="15" t="inlineStr">
        <is>
          <t xml:space="preserve">Medium</t>
        </is>
      </c>
      <c r="E28" s="15" t="inlineStr">
        <is>
          <t xml:space="preserve">High</t>
        </is>
      </c>
      <c r="F28" s="15"/>
      <c r="G28" s="15" t="inlineStr">
        <is>
          <t xml:space="preserve">Low</t>
        </is>
      </c>
    </row>
    <row r="29" spans="1:7" x14ac:dyDescent="0.2">
      <c r="A29" s="41" t="s">
        <v>174</v>
      </c>
      <c r="B29" s="37" t="s">
        <v>175</v>
      </c>
      <c r="C29" s="19" t="inlineStr">
        <is>
          <t xml:space="preserve">High</t>
        </is>
      </c>
      <c r="D29" s="19"/>
      <c r="E29" s="19" t="inlineStr">
        <is>
          <t xml:space="preserve">Medium</t>
        </is>
      </c>
      <c r="F29" s="19" t="inlineStr">
        <is>
          <t xml:space="preserve">High</t>
        </is>
      </c>
      <c r="G29" s="19" t="inlineStr">
        <is>
          <t xml:space="preserve">High</t>
        </is>
      </c>
    </row>
    <row r="30" spans="1:7" x14ac:dyDescent="0.2">
      <c r="A30" s="40" t="s">
        <v>178</v>
      </c>
      <c r="B30" s="35" t="s">
        <v>179</v>
      </c>
      <c r="C30" s="15"/>
      <c r="D30" s="15" t="inlineStr">
        <is>
          <t xml:space="preserve">High</t>
        </is>
      </c>
      <c r="E30" s="15"/>
      <c r="F30" s="15"/>
      <c r="G30" s="15" t="inlineStr">
        <is>
          <t xml:space="preserve">Low</t>
        </is>
      </c>
    </row>
    <row r="31" spans="1:7" x14ac:dyDescent="0.2">
      <c r="A31" s="41" t="s">
        <v>182</v>
      </c>
      <c r="B31" s="37" t="s">
        <v>183</v>
      </c>
      <c r="C31" s="19" t="inlineStr">
        <is>
          <t xml:space="preserve">Medium</t>
        </is>
      </c>
      <c r="D31" s="19"/>
      <c r="E31" s="19" t="inlineStr">
        <is>
          <t xml:space="preserve">Low</t>
        </is>
      </c>
      <c r="F31" s="19" t="inlineStr">
        <is>
          <t xml:space="preserve">Low</t>
        </is>
      </c>
      <c r="G31" s="19" t="inlineStr">
        <is>
          <t xml:space="preserve">Low</t>
        </is>
      </c>
    </row>
    <row r="32" spans="1:7" x14ac:dyDescent="0.2">
      <c r="A32" s="40" t="s">
        <v>186</v>
      </c>
      <c r="B32" s="35" t="s">
        <v>187</v>
      </c>
      <c r="C32" s="15" t="inlineStr">
        <is>
          <t xml:space="preserve">Medium</t>
        </is>
      </c>
      <c r="D32" s="15" t="inlineStr">
        <is>
          <t xml:space="preserve">High</t>
        </is>
      </c>
      <c r="E32" s="15" t="inlineStr">
        <is>
          <t xml:space="preserve">High</t>
        </is>
      </c>
      <c r="F32" s="15" t="inlineStr">
        <is>
          <t xml:space="preserve">Low</t>
        </is>
      </c>
      <c r="G32" s="15" t="inlineStr">
        <is>
          <t xml:space="preserve">Medium</t>
        </is>
      </c>
    </row>
    <row r="33" spans="1:7" x14ac:dyDescent="0.2">
      <c r="A33" s="41" t="s">
        <v>190</v>
      </c>
      <c r="B33" s="37" t="s">
        <v>191</v>
      </c>
      <c r="C33" s="19"/>
      <c r="D33" s="19"/>
      <c r="E33" s="19"/>
      <c r="F33" s="19"/>
      <c r="G33" s="19"/>
    </row>
    <row r="34" spans="1:7" x14ac:dyDescent="0.2">
      <c r="A34" s="40" t="s">
        <v>194</v>
      </c>
      <c r="B34" s="35" t="s">
        <v>195</v>
      </c>
      <c r="C34" s="15" t="inlineStr">
        <is>
          <t xml:space="preserve">Medium</t>
        </is>
      </c>
      <c r="D34" s="15"/>
      <c r="E34" s="15" t="inlineStr">
        <is>
          <t xml:space="preserve">High</t>
        </is>
      </c>
      <c r="F34" s="15" t="inlineStr">
        <is>
          <t xml:space="preserve">Low</t>
        </is>
      </c>
      <c r="G34" s="15" t="inlineStr">
        <is>
          <t xml:space="preserve">High</t>
        </is>
      </c>
    </row>
    <row r="35" spans="1:7" x14ac:dyDescent="0.2">
      <c r="A35" s="41" t="s">
        <v>198</v>
      </c>
      <c r="B35" s="37" t="s">
        <v>199</v>
      </c>
      <c r="C35" s="19" t="inlineStr">
        <is>
          <t xml:space="preserve">Medium</t>
        </is>
      </c>
      <c r="D35" s="19" t="inlineStr">
        <is>
          <t xml:space="preserve">Low</t>
        </is>
      </c>
      <c r="E35" s="19" t="inlineStr">
        <is>
          <t xml:space="preserve">Medium</t>
        </is>
      </c>
      <c r="F35" s="19" t="inlineStr">
        <is>
          <t xml:space="preserve">Low</t>
        </is>
      </c>
      <c r="G35" s="19" t="inlineStr">
        <is>
          <t xml:space="preserve">Low</t>
        </is>
      </c>
    </row>
    <row r="36" spans="1:7" x14ac:dyDescent="0.2">
      <c r="A36" s="40" t="s">
        <v>202</v>
      </c>
      <c r="B36" s="35" t="s">
        <v>203</v>
      </c>
      <c r="C36" s="15"/>
      <c r="D36" s="15"/>
      <c r="E36" s="15"/>
      <c r="F36" s="15"/>
      <c r="G36" s="15"/>
    </row>
    <row r="37" spans="1:7" x14ac:dyDescent="0.2">
      <c r="A37" s="41" t="s">
        <v>206</v>
      </c>
      <c r="B37" s="37" t="s">
        <v>207</v>
      </c>
      <c r="C37" s="19" t="inlineStr">
        <is>
          <t xml:space="preserve">Medium</t>
        </is>
      </c>
      <c r="D37" s="19" t="inlineStr">
        <is>
          <t xml:space="preserve">Low</t>
        </is>
      </c>
      <c r="E37" s="19" t="inlineStr">
        <is>
          <t xml:space="preserve">High</t>
        </is>
      </c>
      <c r="F37" s="19" t="inlineStr">
        <is>
          <t xml:space="preserve">Low</t>
        </is>
      </c>
      <c r="G37" s="19" t="inlineStr">
        <is>
          <t xml:space="preserve">High</t>
        </is>
      </c>
    </row>
    <row r="38" spans="1:7" x14ac:dyDescent="0.2">
      <c r="A38" s="40" t="s">
        <v>210</v>
      </c>
      <c r="B38" s="35" t="s">
        <v>211</v>
      </c>
      <c r="C38" s="15"/>
      <c r="D38" s="15"/>
      <c r="E38" s="15"/>
      <c r="F38" s="15"/>
      <c r="G38" s="15"/>
    </row>
    <row r="39" spans="1:7" x14ac:dyDescent="0.2">
      <c r="A39" s="41" t="s">
        <v>214</v>
      </c>
      <c r="B39" s="37" t="s">
        <v>215</v>
      </c>
      <c r="C39" s="19" t="inlineStr">
        <is>
          <t xml:space="preserve">Medium</t>
        </is>
      </c>
      <c r="D39" s="19" t="inlineStr">
        <is>
          <t xml:space="preserve">High</t>
        </is>
      </c>
      <c r="E39" s="19" t="inlineStr">
        <is>
          <t xml:space="preserve">Low</t>
        </is>
      </c>
      <c r="F39" s="19"/>
      <c r="G39" s="19" t="inlineStr">
        <is>
          <t xml:space="preserve">Low</t>
        </is>
      </c>
    </row>
    <row r="40" spans="1:7" x14ac:dyDescent="0.2">
      <c r="A40" s="40" t="s">
        <v>218</v>
      </c>
      <c r="B40" s="35" t="s">
        <v>219</v>
      </c>
      <c r="C40" s="15" t="inlineStr">
        <is>
          <t xml:space="preserve">Medium</t>
        </is>
      </c>
      <c r="D40" s="15" t="inlineStr">
        <is>
          <t xml:space="preserve">Low</t>
        </is>
      </c>
      <c r="E40" s="15" t="inlineStr">
        <is>
          <t xml:space="preserve">Medium</t>
        </is>
      </c>
      <c r="F40" s="15" t="inlineStr">
        <is>
          <t xml:space="preserve">Low</t>
        </is>
      </c>
      <c r="G40" s="15" t="inlineStr">
        <is>
          <t xml:space="preserve">Medium</t>
        </is>
      </c>
    </row>
    <row r="41" spans="1:7" x14ac:dyDescent="0.2">
      <c r="A41" s="41" t="s">
        <v>222</v>
      </c>
      <c r="B41" s="37" t="s">
        <v>223</v>
      </c>
      <c r="C41" s="19" t="inlineStr">
        <is>
          <t xml:space="preserve">Medium</t>
        </is>
      </c>
      <c r="D41" s="19"/>
      <c r="E41" s="19" t="inlineStr">
        <is>
          <t xml:space="preserve">Medium</t>
        </is>
      </c>
      <c r="F41" s="19" t="inlineStr">
        <is>
          <t xml:space="preserve">High</t>
        </is>
      </c>
      <c r="G41" s="19" t="inlineStr">
        <is>
          <t xml:space="preserve">High</t>
        </is>
      </c>
    </row>
    <row r="42" spans="1:7" x14ac:dyDescent="0.2">
      <c r="A42" s="40" t="s">
        <v>226</v>
      </c>
      <c r="B42" s="35" t="s">
        <v>227</v>
      </c>
      <c r="C42" s="15"/>
      <c r="D42" s="15"/>
      <c r="E42" s="15" t="inlineStr">
        <is>
          <t xml:space="preserve">High</t>
        </is>
      </c>
      <c r="F42" s="15" t="inlineStr">
        <is>
          <t xml:space="preserve">Medium</t>
        </is>
      </c>
      <c r="G42" s="15" t="inlineStr">
        <is>
          <t xml:space="preserve">High</t>
        </is>
      </c>
    </row>
    <row r="43" spans="1:7" x14ac:dyDescent="0.2">
      <c r="A43" s="41" t="s">
        <v>230</v>
      </c>
      <c r="B43" s="37" t="s">
        <v>231</v>
      </c>
      <c r="C43" s="19" t="inlineStr">
        <is>
          <t xml:space="preserve">Medium</t>
        </is>
      </c>
      <c r="D43" s="19"/>
      <c r="E43" s="19" t="inlineStr">
        <is>
          <t xml:space="preserve">Low</t>
        </is>
      </c>
      <c r="F43" s="19"/>
      <c r="G43" s="19" t="inlineStr">
        <is>
          <t xml:space="preserve">Low</t>
        </is>
      </c>
    </row>
    <row r="44" spans="1:7" x14ac:dyDescent="0.2">
      <c r="A44" s="40" t="s">
        <v>234</v>
      </c>
      <c r="B44" s="35" t="s">
        <v>235</v>
      </c>
      <c r="C44" s="15" t="inlineStr">
        <is>
          <t xml:space="preserve">High</t>
        </is>
      </c>
      <c r="D44" s="15"/>
      <c r="E44" s="15" t="inlineStr">
        <is>
          <t xml:space="preserve">High</t>
        </is>
      </c>
      <c r="F44" s="15" t="inlineStr">
        <is>
          <t xml:space="preserve">Low</t>
        </is>
      </c>
      <c r="G44" s="15" t="inlineStr">
        <is>
          <t xml:space="preserve">Medium</t>
        </is>
      </c>
    </row>
    <row r="45" spans="1:7" x14ac:dyDescent="0.2">
      <c r="A45" s="41" t="s">
        <v>238</v>
      </c>
      <c r="B45" s="37" t="s">
        <v>239</v>
      </c>
      <c r="C45" s="19" t="inlineStr">
        <is>
          <t xml:space="preserve">High</t>
        </is>
      </c>
      <c r="D45" s="19" t="inlineStr">
        <is>
          <t xml:space="preserve">Medium</t>
        </is>
      </c>
      <c r="E45" s="19" t="inlineStr">
        <is>
          <t xml:space="preserve">High</t>
        </is>
      </c>
      <c r="F45" s="19" t="inlineStr">
        <is>
          <t xml:space="preserve">High</t>
        </is>
      </c>
      <c r="G45" s="19" t="inlineStr">
        <is>
          <t xml:space="preserve">High</t>
        </is>
      </c>
    </row>
    <row r="46" spans="1:7" x14ac:dyDescent="0.2">
      <c r="A46" s="40" t="s">
        <v>242</v>
      </c>
      <c r="B46" s="35" t="s">
        <v>243</v>
      </c>
      <c r="C46" s="15" t="inlineStr">
        <is>
          <t xml:space="preserve">Medium</t>
        </is>
      </c>
      <c r="D46" s="15" t="inlineStr">
        <is>
          <t xml:space="preserve">Low</t>
        </is>
      </c>
      <c r="E46" s="15" t="inlineStr">
        <is>
          <t xml:space="preserve">Low</t>
        </is>
      </c>
      <c r="F46" s="15" t="inlineStr">
        <is>
          <t xml:space="preserve">Low</t>
        </is>
      </c>
      <c r="G46" s="15" t="inlineStr">
        <is>
          <t xml:space="preserve">Low</t>
        </is>
      </c>
    </row>
    <row r="47" spans="1:7" x14ac:dyDescent="0.2">
      <c r="A47" s="41" t="s">
        <v>246</v>
      </c>
      <c r="B47" s="37" t="s">
        <v>247</v>
      </c>
      <c r="C47" s="19"/>
      <c r="D47" s="19" t="inlineStr">
        <is>
          <t xml:space="preserve">High</t>
        </is>
      </c>
      <c r="E47" s="19"/>
      <c r="F47" s="19"/>
      <c r="G47" s="19" t="inlineStr">
        <is>
          <t xml:space="preserve">Low</t>
        </is>
      </c>
    </row>
    <row r="48" spans="1:7" x14ac:dyDescent="0.2">
      <c r="A48" s="40" t="s">
        <v>250</v>
      </c>
      <c r="B48" s="35" t="s">
        <v>251</v>
      </c>
      <c r="C48" s="15" t="inlineStr">
        <is>
          <t xml:space="preserve">High</t>
        </is>
      </c>
      <c r="D48" s="15"/>
      <c r="E48" s="15" t="inlineStr">
        <is>
          <t xml:space="preserve">High</t>
        </is>
      </c>
      <c r="F48" s="15" t="inlineStr">
        <is>
          <t xml:space="preserve">Low</t>
        </is>
      </c>
      <c r="G48" s="15" t="inlineStr">
        <is>
          <t xml:space="preserve">High</t>
        </is>
      </c>
    </row>
    <row r="49" spans="1:7" x14ac:dyDescent="0.2">
      <c r="A49" s="41" t="s">
        <v>254</v>
      </c>
      <c r="B49" s="37" t="s">
        <v>255</v>
      </c>
      <c r="C49" s="19" t="inlineStr">
        <is>
          <t xml:space="preserve">High</t>
        </is>
      </c>
      <c r="D49" s="19"/>
      <c r="E49" s="19" t="inlineStr">
        <is>
          <t xml:space="preserve">High</t>
        </is>
      </c>
      <c r="F49" s="19" t="inlineStr">
        <is>
          <t xml:space="preserve">High</t>
        </is>
      </c>
      <c r="G49" s="19" t="inlineStr">
        <is>
          <t xml:space="preserve">High</t>
        </is>
      </c>
    </row>
    <row r="50" spans="1:7" x14ac:dyDescent="0.2">
      <c r="A50" s="40" t="s">
        <v>258</v>
      </c>
      <c r="B50" s="35" t="s">
        <v>259</v>
      </c>
      <c r="C50" s="15" t="inlineStr">
        <is>
          <t xml:space="preserve">Medium</t>
        </is>
      </c>
      <c r="D50" s="15" t="inlineStr">
        <is>
          <t xml:space="preserve">Medium</t>
        </is>
      </c>
      <c r="E50" s="15" t="inlineStr">
        <is>
          <t xml:space="preserve">Low</t>
        </is>
      </c>
      <c r="F50" s="15" t="inlineStr">
        <is>
          <t xml:space="preserve">High</t>
        </is>
      </c>
      <c r="G50" s="15" t="inlineStr">
        <is>
          <t xml:space="preserve">Medium</t>
        </is>
      </c>
    </row>
    <row r="51" spans="1:7" x14ac:dyDescent="0.2">
      <c r="A51" s="41" t="s">
        <v>262</v>
      </c>
      <c r="B51" s="37" t="s">
        <v>263</v>
      </c>
      <c r="C51" s="19" t="inlineStr">
        <is>
          <t xml:space="preserve">High</t>
        </is>
      </c>
      <c r="D51" s="19" t="inlineStr">
        <is>
          <t xml:space="preserve">Medium</t>
        </is>
      </c>
      <c r="E51" s="19" t="inlineStr">
        <is>
          <t xml:space="preserve">Medium</t>
        </is>
      </c>
      <c r="F51" s="19" t="inlineStr">
        <is>
          <t xml:space="preserve">Low</t>
        </is>
      </c>
      <c r="G51" s="19" t="inlineStr">
        <is>
          <t xml:space="preserve">Medium</t>
        </is>
      </c>
    </row>
    <row r="52" spans="1:7" x14ac:dyDescent="0.2">
      <c r="A52" s="40" t="s">
        <v>266</v>
      </c>
      <c r="B52" s="35" t="s">
        <v>267</v>
      </c>
      <c r="C52" s="15"/>
      <c r="D52" s="15"/>
      <c r="E52" s="15"/>
      <c r="F52" s="15"/>
      <c r="G52" s="15"/>
    </row>
    <row r="53" spans="1:7" x14ac:dyDescent="0.2">
      <c r="A53" s="41" t="s">
        <v>270</v>
      </c>
      <c r="B53" s="37" t="s">
        <v>271</v>
      </c>
      <c r="C53" s="19"/>
      <c r="D53" s="19"/>
      <c r="E53" s="19"/>
      <c r="F53" s="19"/>
      <c r="G53" s="19"/>
    </row>
    <row r="54" spans="1:7" x14ac:dyDescent="0.2">
      <c r="A54" s="40" t="s">
        <v>274</v>
      </c>
      <c r="B54" s="35" t="s">
        <v>275</v>
      </c>
      <c r="C54" s="15" t="inlineStr">
        <is>
          <t xml:space="preserve">Medium</t>
        </is>
      </c>
      <c r="D54" s="15" t="inlineStr">
        <is>
          <t xml:space="preserve">Low</t>
        </is>
      </c>
      <c r="E54" s="15" t="inlineStr">
        <is>
          <t xml:space="preserve">High</t>
        </is>
      </c>
      <c r="F54" s="15" t="inlineStr">
        <is>
          <t xml:space="preserve">High</t>
        </is>
      </c>
      <c r="G54" s="15" t="inlineStr">
        <is>
          <t xml:space="preserve">High</t>
        </is>
      </c>
    </row>
    <row r="55" spans="1:7" x14ac:dyDescent="0.2">
      <c r="A55" s="41" t="s">
        <v>278</v>
      </c>
      <c r="B55" s="37" t="s">
        <v>279</v>
      </c>
      <c r="C55" s="19" t="inlineStr">
        <is>
          <t xml:space="preserve">High</t>
        </is>
      </c>
      <c r="D55" s="19"/>
      <c r="E55" s="19" t="inlineStr">
        <is>
          <t xml:space="preserve">High</t>
        </is>
      </c>
      <c r="F55" s="19"/>
      <c r="G55" s="19" t="inlineStr">
        <is>
          <t xml:space="preserve">Medium</t>
        </is>
      </c>
    </row>
    <row r="56" spans="1:7" x14ac:dyDescent="0.2">
      <c r="A56" s="40" t="s">
        <v>282</v>
      </c>
      <c r="B56" s="35" t="s">
        <v>283</v>
      </c>
      <c r="C56" s="15" t="inlineStr">
        <is>
          <t xml:space="preserve">High</t>
        </is>
      </c>
      <c r="D56" s="15"/>
      <c r="E56" s="15" t="inlineStr">
        <is>
          <t xml:space="preserve">High</t>
        </is>
      </c>
      <c r="F56" s="15" t="inlineStr">
        <is>
          <t xml:space="preserve">Low</t>
        </is>
      </c>
      <c r="G56" s="15" t="inlineStr">
        <is>
          <t xml:space="preserve">High</t>
        </is>
      </c>
    </row>
    <row r="57" spans="1:7" x14ac:dyDescent="0.2">
      <c r="A57" s="41" t="s">
        <v>286</v>
      </c>
      <c r="B57" s="37" t="s">
        <v>287</v>
      </c>
      <c r="C57" s="19" t="inlineStr">
        <is>
          <t xml:space="preserve">High</t>
        </is>
      </c>
      <c r="D57" s="19"/>
      <c r="E57" s="19" t="inlineStr">
        <is>
          <t xml:space="preserve">High</t>
        </is>
      </c>
      <c r="F57" s="19" t="inlineStr">
        <is>
          <t xml:space="preserve">High</t>
        </is>
      </c>
      <c r="G57" s="19" t="inlineStr">
        <is>
          <t xml:space="preserve">High</t>
        </is>
      </c>
    </row>
    <row r="58" spans="1:7" x14ac:dyDescent="0.2">
      <c r="A58" s="40" t="s">
        <v>290</v>
      </c>
      <c r="B58" s="35" t="s">
        <v>291</v>
      </c>
      <c r="C58" s="15"/>
      <c r="D58" s="15" t="inlineStr">
        <is>
          <t xml:space="preserve">High</t>
        </is>
      </c>
      <c r="E58" s="15"/>
      <c r="F58" s="15"/>
      <c r="G58" s="15" t="inlineStr">
        <is>
          <t xml:space="preserve">Low</t>
        </is>
      </c>
    </row>
    <row r="59" spans="1:7" x14ac:dyDescent="0.2">
      <c r="A59" s="41" t="s">
        <v>294</v>
      </c>
      <c r="B59" s="37" t="s">
        <v>295</v>
      </c>
      <c r="C59" s="19" t="inlineStr">
        <is>
          <t xml:space="preserve">Medium</t>
        </is>
      </c>
      <c r="D59" s="19" t="inlineStr">
        <is>
          <t xml:space="preserve">Medium</t>
        </is>
      </c>
      <c r="E59" s="19" t="inlineStr">
        <is>
          <t xml:space="preserve">Medium</t>
        </is>
      </c>
      <c r="F59" s="19" t="inlineStr">
        <is>
          <t xml:space="preserve">Low</t>
        </is>
      </c>
      <c r="G59" s="19" t="inlineStr">
        <is>
          <t xml:space="preserve">Low</t>
        </is>
      </c>
    </row>
    <row r="60" spans="1:7" x14ac:dyDescent="0.2">
      <c r="A60" s="40" t="s">
        <v>298</v>
      </c>
      <c r="B60" s="35" t="s">
        <v>299</v>
      </c>
      <c r="C60" s="15" t="inlineStr">
        <is>
          <t xml:space="preserve">Medium</t>
        </is>
      </c>
      <c r="D60" s="15" t="inlineStr">
        <is>
          <t xml:space="preserve">Low</t>
        </is>
      </c>
      <c r="E60" s="15" t="inlineStr">
        <is>
          <t xml:space="preserve">Medium</t>
        </is>
      </c>
      <c r="F60" s="15" t="inlineStr">
        <is>
          <t xml:space="preserve">Low</t>
        </is>
      </c>
      <c r="G60" s="15" t="inlineStr">
        <is>
          <t xml:space="preserve">Low</t>
        </is>
      </c>
    </row>
    <row r="61" spans="1:7" x14ac:dyDescent="0.2">
      <c r="A61" s="41" t="s">
        <v>302</v>
      </c>
      <c r="B61" s="37" t="s">
        <v>303</v>
      </c>
      <c r="C61" s="19" t="inlineStr">
        <is>
          <t xml:space="preserve">Medium</t>
        </is>
      </c>
      <c r="D61" s="19"/>
      <c r="E61" s="19" t="inlineStr">
        <is>
          <t xml:space="preserve">Medium</t>
        </is>
      </c>
      <c r="F61" s="19" t="inlineStr">
        <is>
          <t xml:space="preserve">Low</t>
        </is>
      </c>
      <c r="G61" s="19" t="inlineStr">
        <is>
          <t xml:space="preserve">Medium</t>
        </is>
      </c>
    </row>
    <row r="62" spans="1:7" x14ac:dyDescent="0.2">
      <c r="A62" s="40" t="s">
        <v>306</v>
      </c>
      <c r="B62" s="35" t="s">
        <v>307</v>
      </c>
      <c r="C62" s="15"/>
      <c r="D62" s="15" t="inlineStr">
        <is>
          <t xml:space="preserve">High</t>
        </is>
      </c>
      <c r="E62" s="15"/>
      <c r="F62" s="15"/>
      <c r="G62" s="15"/>
    </row>
    <row r="63" spans="1:7" x14ac:dyDescent="0.2">
      <c r="A63" s="41" t="s">
        <v>310</v>
      </c>
      <c r="B63" s="37" t="s">
        <v>311</v>
      </c>
      <c r="C63" s="19" t="inlineStr">
        <is>
          <t xml:space="preserve">Medium</t>
        </is>
      </c>
      <c r="D63" s="19" t="inlineStr">
        <is>
          <t xml:space="preserve">Medium</t>
        </is>
      </c>
      <c r="E63" s="19" t="inlineStr">
        <is>
          <t xml:space="preserve">Medium</t>
        </is>
      </c>
      <c r="F63" s="19" t="inlineStr">
        <is>
          <t xml:space="preserve">Low</t>
        </is>
      </c>
      <c r="G63" s="19" t="inlineStr">
        <is>
          <t xml:space="preserve">Medium</t>
        </is>
      </c>
    </row>
    <row r="64" spans="1:7" x14ac:dyDescent="0.2">
      <c r="A64" s="40" t="s">
        <v>314</v>
      </c>
      <c r="B64" s="35" t="s">
        <v>315</v>
      </c>
      <c r="C64" s="15" t="inlineStr">
        <is>
          <t xml:space="preserve">Low</t>
        </is>
      </c>
      <c r="D64" s="15" t="inlineStr">
        <is>
          <t xml:space="preserve">Low</t>
        </is>
      </c>
      <c r="E64" s="15" t="inlineStr">
        <is>
          <t xml:space="preserve">Medium</t>
        </is>
      </c>
      <c r="F64" s="15" t="inlineStr">
        <is>
          <t xml:space="preserve">Medium</t>
        </is>
      </c>
      <c r="G64" s="15" t="inlineStr">
        <is>
          <t xml:space="preserve">Low</t>
        </is>
      </c>
    </row>
    <row r="65" spans="1:7" x14ac:dyDescent="0.2">
      <c r="A65" s="41" t="s">
        <v>318</v>
      </c>
      <c r="B65" s="37" t="s">
        <v>319</v>
      </c>
      <c r="C65" s="19" t="inlineStr">
        <is>
          <t xml:space="preserve">High</t>
        </is>
      </c>
      <c r="D65" s="19"/>
      <c r="E65" s="19" t="inlineStr">
        <is>
          <t xml:space="preserve">Medium</t>
        </is>
      </c>
      <c r="F65" s="19" t="inlineStr">
        <is>
          <t xml:space="preserve">Low</t>
        </is>
      </c>
      <c r="G65" s="19" t="inlineStr">
        <is>
          <t xml:space="preserve">High</t>
        </is>
      </c>
    </row>
    <row r="66" spans="1:7" x14ac:dyDescent="0.2">
      <c r="A66" s="40" t="s">
        <v>322</v>
      </c>
      <c r="B66" s="35" t="s">
        <v>323</v>
      </c>
      <c r="C66" s="15" t="inlineStr">
        <is>
          <t xml:space="preserve">Low</t>
        </is>
      </c>
      <c r="D66" s="15" t="inlineStr">
        <is>
          <t xml:space="preserve">Low</t>
        </is>
      </c>
      <c r="E66" s="15" t="inlineStr">
        <is>
          <t xml:space="preserve">Low</t>
        </is>
      </c>
      <c r="F66" s="15" t="inlineStr">
        <is>
          <t xml:space="preserve">Low</t>
        </is>
      </c>
      <c r="G66" s="15" t="inlineStr">
        <is>
          <t xml:space="preserve">Low</t>
        </is>
      </c>
    </row>
    <row r="67" spans="1:7" x14ac:dyDescent="0.2">
      <c r="A67" s="41" t="s">
        <v>326</v>
      </c>
      <c r="B67" s="37" t="s">
        <v>327</v>
      </c>
      <c r="C67" s="19" t="inlineStr">
        <is>
          <t xml:space="preserve">High</t>
        </is>
      </c>
      <c r="D67" s="19"/>
      <c r="E67" s="19" t="inlineStr">
        <is>
          <t xml:space="preserve">High</t>
        </is>
      </c>
      <c r="F67" s="19" t="inlineStr">
        <is>
          <t xml:space="preserve">Low</t>
        </is>
      </c>
      <c r="G67" s="19" t="inlineStr">
        <is>
          <t xml:space="preserve">High</t>
        </is>
      </c>
    </row>
    <row r="68" spans="1:7" x14ac:dyDescent="0.2">
      <c r="A68" s="40" t="s">
        <v>330</v>
      </c>
      <c r="B68" s="35" t="s">
        <v>331</v>
      </c>
      <c r="C68" s="15" t="inlineStr">
        <is>
          <t xml:space="preserve">Medium</t>
        </is>
      </c>
      <c r="D68" s="15" t="inlineStr">
        <is>
          <t xml:space="preserve">Low</t>
        </is>
      </c>
      <c r="E68" s="15" t="inlineStr">
        <is>
          <t xml:space="preserve">Low</t>
        </is>
      </c>
      <c r="F68" s="15"/>
      <c r="G68" s="15" t="inlineStr">
        <is>
          <t xml:space="preserve">Low</t>
        </is>
      </c>
    </row>
    <row r="69" spans="1:7" x14ac:dyDescent="0.2">
      <c r="A69" s="41" t="s">
        <v>334</v>
      </c>
      <c r="B69" s="37" t="s">
        <v>335</v>
      </c>
      <c r="C69" s="19" t="inlineStr">
        <is>
          <t xml:space="preserve">Medium</t>
        </is>
      </c>
      <c r="D69" s="19" t="inlineStr">
        <is>
          <t xml:space="preserve">Medium</t>
        </is>
      </c>
      <c r="E69" s="19" t="inlineStr">
        <is>
          <t xml:space="preserve">High</t>
        </is>
      </c>
      <c r="F69" s="19" t="inlineStr">
        <is>
          <t xml:space="preserve">Low</t>
        </is>
      </c>
      <c r="G69" s="19" t="inlineStr">
        <is>
          <t xml:space="preserve">Medium</t>
        </is>
      </c>
    </row>
    <row r="70" spans="1:7" x14ac:dyDescent="0.2">
      <c r="A70" s="40" t="s">
        <v>338</v>
      </c>
      <c r="B70" s="35" t="s">
        <v>339</v>
      </c>
      <c r="C70" s="15" t="inlineStr">
        <is>
          <t xml:space="preserve">Medium</t>
        </is>
      </c>
      <c r="D70" s="15" t="inlineStr">
        <is>
          <t xml:space="preserve">Low</t>
        </is>
      </c>
      <c r="E70" s="15" t="inlineStr">
        <is>
          <t xml:space="preserve">High</t>
        </is>
      </c>
      <c r="F70" s="15" t="inlineStr">
        <is>
          <t xml:space="preserve">Medium</t>
        </is>
      </c>
      <c r="G70" s="15" t="inlineStr">
        <is>
          <t xml:space="preserve">High</t>
        </is>
      </c>
    </row>
    <row r="71" spans="1:7" x14ac:dyDescent="0.2">
      <c r="A71" s="41" t="s">
        <v>342</v>
      </c>
      <c r="B71" s="37" t="s">
        <v>343</v>
      </c>
      <c r="C71" s="19" t="inlineStr">
        <is>
          <t xml:space="preserve">Medium</t>
        </is>
      </c>
      <c r="D71" s="19" t="inlineStr">
        <is>
          <t xml:space="preserve">Medium</t>
        </is>
      </c>
      <c r="E71" s="19" t="inlineStr">
        <is>
          <t xml:space="preserve">High</t>
        </is>
      </c>
      <c r="F71" s="19" t="inlineStr">
        <is>
          <t xml:space="preserve">Medium</t>
        </is>
      </c>
      <c r="G71" s="19" t="inlineStr">
        <is>
          <t xml:space="preserve">High</t>
        </is>
      </c>
    </row>
    <row r="72" spans="1:7" x14ac:dyDescent="0.2">
      <c r="A72" s="40" t="s">
        <v>346</v>
      </c>
      <c r="B72" s="35" t="s">
        <v>347</v>
      </c>
      <c r="C72" s="15" t="inlineStr">
        <is>
          <t xml:space="preserve">Medium</t>
        </is>
      </c>
      <c r="D72" s="15" t="inlineStr">
        <is>
          <t xml:space="preserve">Medium</t>
        </is>
      </c>
      <c r="E72" s="15" t="inlineStr">
        <is>
          <t xml:space="preserve">High</t>
        </is>
      </c>
      <c r="F72" s="15" t="inlineStr">
        <is>
          <t xml:space="preserve">Low</t>
        </is>
      </c>
      <c r="G72" s="15" t="inlineStr">
        <is>
          <t xml:space="preserve">Medium</t>
        </is>
      </c>
    </row>
    <row r="73" spans="1:7" x14ac:dyDescent="0.2">
      <c r="A73" s="41" t="s">
        <v>350</v>
      </c>
      <c r="B73" s="37" t="s">
        <v>351</v>
      </c>
      <c r="C73" s="19" t="inlineStr">
        <is>
          <t xml:space="preserve">High</t>
        </is>
      </c>
      <c r="D73" s="19"/>
      <c r="E73" s="19" t="inlineStr">
        <is>
          <t xml:space="preserve">High</t>
        </is>
      </c>
      <c r="F73" s="19" t="inlineStr">
        <is>
          <t xml:space="preserve">Low</t>
        </is>
      </c>
      <c r="G73" s="19" t="inlineStr">
        <is>
          <t xml:space="preserve">Medium</t>
        </is>
      </c>
    </row>
    <row r="74" spans="1:7" x14ac:dyDescent="0.2">
      <c r="A74" s="40" t="s">
        <v>354</v>
      </c>
      <c r="B74" s="35" t="s">
        <v>355</v>
      </c>
      <c r="C74" s="15"/>
      <c r="D74" s="15"/>
      <c r="E74" s="15" t="inlineStr">
        <is>
          <t xml:space="preserve">High</t>
        </is>
      </c>
      <c r="F74" s="15" t="inlineStr">
        <is>
          <t xml:space="preserve">Low</t>
        </is>
      </c>
      <c r="G74" s="15" t="inlineStr">
        <is>
          <t xml:space="preserve">High</t>
        </is>
      </c>
    </row>
    <row r="75" spans="1:7" x14ac:dyDescent="0.2">
      <c r="A75" s="41" t="s">
        <v>358</v>
      </c>
      <c r="B75" s="37" t="s">
        <v>359</v>
      </c>
      <c r="C75" s="19" t="inlineStr">
        <is>
          <t xml:space="preserve">Low</t>
        </is>
      </c>
      <c r="D75" s="19" t="inlineStr">
        <is>
          <t xml:space="preserve">Low</t>
        </is>
      </c>
      <c r="E75" s="19" t="inlineStr">
        <is>
          <t xml:space="preserve">Low</t>
        </is>
      </c>
      <c r="F75" s="19" t="inlineStr">
        <is>
          <t xml:space="preserve">Low</t>
        </is>
      </c>
      <c r="G75" s="19" t="inlineStr">
        <is>
          <t xml:space="preserve">Low</t>
        </is>
      </c>
    </row>
    <row r="76" spans="1:7" x14ac:dyDescent="0.2">
      <c r="A76" s="40" t="s">
        <v>362</v>
      </c>
      <c r="B76" s="35" t="s">
        <v>363</v>
      </c>
      <c r="C76" s="15" t="inlineStr">
        <is>
          <t xml:space="preserve">High</t>
        </is>
      </c>
      <c r="D76" s="15"/>
      <c r="E76" s="15" t="inlineStr">
        <is>
          <t xml:space="preserve">High</t>
        </is>
      </c>
      <c r="F76" s="15" t="inlineStr">
        <is>
          <t xml:space="preserve">Low</t>
        </is>
      </c>
      <c r="G76" s="15" t="inlineStr">
        <is>
          <t xml:space="preserve">High</t>
        </is>
      </c>
    </row>
    <row r="77" spans="1:7" x14ac:dyDescent="0.2">
      <c r="A77" s="41" t="s">
        <v>366</v>
      </c>
      <c r="B77" s="37" t="s">
        <v>367</v>
      </c>
      <c r="C77" s="19" t="inlineStr">
        <is>
          <t xml:space="preserve">Medium</t>
        </is>
      </c>
      <c r="D77" s="19"/>
      <c r="E77" s="19" t="inlineStr">
        <is>
          <t xml:space="preserve">High</t>
        </is>
      </c>
      <c r="F77" s="19" t="inlineStr">
        <is>
          <t xml:space="preserve">Low</t>
        </is>
      </c>
      <c r="G77" s="19" t="inlineStr">
        <is>
          <t xml:space="preserve">High</t>
        </is>
      </c>
    </row>
    <row r="78" spans="1:7" x14ac:dyDescent="0.2">
      <c r="A78" s="40" t="s">
        <v>370</v>
      </c>
      <c r="B78" s="35" t="s">
        <v>371</v>
      </c>
      <c r="C78" s="15"/>
      <c r="D78" s="15"/>
      <c r="E78" s="15"/>
      <c r="F78" s="15"/>
      <c r="G78" s="15"/>
    </row>
    <row r="79" spans="1:7" x14ac:dyDescent="0.2">
      <c r="A79" s="41" t="s">
        <v>374</v>
      </c>
      <c r="B79" s="37" t="s">
        <v>375</v>
      </c>
      <c r="C79" s="19"/>
      <c r="D79" s="19"/>
      <c r="E79" s="19"/>
      <c r="F79" s="19"/>
      <c r="G79" s="19"/>
    </row>
    <row r="80" spans="1:7" x14ac:dyDescent="0.2">
      <c r="A80" s="40" t="s">
        <v>378</v>
      </c>
      <c r="B80" s="35" t="s">
        <v>379</v>
      </c>
      <c r="C80" s="15" t="inlineStr">
        <is>
          <t xml:space="preserve">Medium</t>
        </is>
      </c>
      <c r="D80" s="15" t="inlineStr">
        <is>
          <t xml:space="preserve">Medium</t>
        </is>
      </c>
      <c r="E80" s="15" t="inlineStr">
        <is>
          <t xml:space="preserve">Medium</t>
        </is>
      </c>
      <c r="F80" s="15"/>
      <c r="G80" s="15" t="inlineStr">
        <is>
          <t xml:space="preserve">Low</t>
        </is>
      </c>
    </row>
    <row r="81" spans="1:7" x14ac:dyDescent="0.2">
      <c r="A81" s="41" t="s">
        <v>382</v>
      </c>
      <c r="B81" s="37" t="s">
        <v>383</v>
      </c>
      <c r="C81" s="19" t="inlineStr">
        <is>
          <t xml:space="preserve">Low</t>
        </is>
      </c>
      <c r="D81" s="19" t="inlineStr">
        <is>
          <t xml:space="preserve">Low</t>
        </is>
      </c>
      <c r="E81" s="19" t="inlineStr">
        <is>
          <t xml:space="preserve">Low</t>
        </is>
      </c>
      <c r="F81" s="19" t="inlineStr">
        <is>
          <t xml:space="preserve">Low</t>
        </is>
      </c>
      <c r="G81" s="19" t="inlineStr">
        <is>
          <t xml:space="preserve">Low</t>
        </is>
      </c>
    </row>
    <row r="82" spans="1:7" x14ac:dyDescent="0.2">
      <c r="A82" s="40" t="s">
        <v>386</v>
      </c>
      <c r="B82" s="35" t="s">
        <v>387</v>
      </c>
      <c r="C82" s="15" t="inlineStr">
        <is>
          <t xml:space="preserve">Low</t>
        </is>
      </c>
      <c r="D82" s="15" t="inlineStr">
        <is>
          <t xml:space="preserve">Low</t>
        </is>
      </c>
      <c r="E82" s="15" t="inlineStr">
        <is>
          <t xml:space="preserve">Low</t>
        </is>
      </c>
      <c r="F82" s="15" t="inlineStr">
        <is>
          <t xml:space="preserve">Medium</t>
        </is>
      </c>
      <c r="G82" s="15" t="inlineStr">
        <is>
          <t xml:space="preserve">Medium</t>
        </is>
      </c>
    </row>
    <row r="83" spans="1:7" x14ac:dyDescent="0.2">
      <c r="A83" s="41" t="s">
        <v>390</v>
      </c>
      <c r="B83" s="37" t="s">
        <v>391</v>
      </c>
      <c r="C83" s="19"/>
      <c r="D83" s="19"/>
      <c r="E83" s="19"/>
      <c r="F83" s="19"/>
      <c r="G83" s="19" t="inlineStr">
        <is>
          <t xml:space="preserve">Medium</t>
        </is>
      </c>
    </row>
    <row r="84" spans="1:7" x14ac:dyDescent="0.2">
      <c r="A84" s="40" t="s">
        <v>394</v>
      </c>
      <c r="B84" s="35" t="s">
        <v>395</v>
      </c>
      <c r="C84" s="15"/>
      <c r="D84" s="15"/>
      <c r="E84" s="15"/>
      <c r="F84" s="15"/>
      <c r="G84" s="15" t="inlineStr">
        <is>
          <t xml:space="preserve">Medium</t>
        </is>
      </c>
    </row>
    <row r="85" spans="1:7" x14ac:dyDescent="0.2">
      <c r="A85" s="41" t="s">
        <v>398</v>
      </c>
      <c r="B85" s="37" t="s">
        <v>399</v>
      </c>
      <c r="C85" s="19"/>
      <c r="D85" s="19"/>
      <c r="E85" s="19"/>
      <c r="F85" s="19"/>
      <c r="G85" s="19"/>
    </row>
    <row r="86" spans="1:7" x14ac:dyDescent="0.2">
      <c r="A86" s="40" t="s">
        <v>402</v>
      </c>
      <c r="B86" s="35" t="s">
        <v>403</v>
      </c>
      <c r="C86" s="15" t="inlineStr">
        <is>
          <t xml:space="preserve">High</t>
        </is>
      </c>
      <c r="D86" s="15"/>
      <c r="E86" s="15" t="inlineStr">
        <is>
          <t xml:space="preserve">High</t>
        </is>
      </c>
      <c r="F86" s="15" t="inlineStr">
        <is>
          <t xml:space="preserve">Low</t>
        </is>
      </c>
      <c r="G86" s="15" t="inlineStr">
        <is>
          <t xml:space="preserve">Medium</t>
        </is>
      </c>
    </row>
    <row r="87" spans="1:7" x14ac:dyDescent="0.2">
      <c r="A87" s="41" t="s">
        <v>406</v>
      </c>
      <c r="B87" s="37" t="s">
        <v>407</v>
      </c>
      <c r="C87" s="19" t="inlineStr">
        <is>
          <t xml:space="preserve">Medium</t>
        </is>
      </c>
      <c r="D87" s="19" t="inlineStr">
        <is>
          <t xml:space="preserve">High</t>
        </is>
      </c>
      <c r="E87" s="19" t="inlineStr">
        <is>
          <t xml:space="preserve">High</t>
        </is>
      </c>
      <c r="F87" s="19" t="inlineStr">
        <is>
          <t xml:space="preserve">Low</t>
        </is>
      </c>
      <c r="G87" s="19" t="inlineStr">
        <is>
          <t xml:space="preserve">Medium</t>
        </is>
      </c>
    </row>
    <row r="88" spans="1:7" x14ac:dyDescent="0.2">
      <c r="A88" s="40" t="s">
        <v>410</v>
      </c>
      <c r="B88" s="35" t="s">
        <v>411</v>
      </c>
      <c r="C88" s="15" t="inlineStr">
        <is>
          <t xml:space="preserve">Medium</t>
        </is>
      </c>
      <c r="D88" s="15"/>
      <c r="E88" s="15" t="inlineStr">
        <is>
          <t xml:space="preserve">Medium</t>
        </is>
      </c>
      <c r="F88" s="15" t="inlineStr">
        <is>
          <t xml:space="preserve">Low</t>
        </is>
      </c>
      <c r="G88" s="15" t="inlineStr">
        <is>
          <t xml:space="preserve">High</t>
        </is>
      </c>
    </row>
    <row r="89" spans="1:7" x14ac:dyDescent="0.2">
      <c r="A89" s="41" t="s">
        <v>414</v>
      </c>
      <c r="B89" s="37" t="s">
        <v>415</v>
      </c>
      <c r="C89" s="19" t="inlineStr">
        <is>
          <t xml:space="preserve">Medium</t>
        </is>
      </c>
      <c r="D89" s="19" t="inlineStr">
        <is>
          <t xml:space="preserve">Low</t>
        </is>
      </c>
      <c r="E89" s="19" t="inlineStr">
        <is>
          <t xml:space="preserve">Low</t>
        </is>
      </c>
      <c r="F89" s="19" t="inlineStr">
        <is>
          <t xml:space="preserve">High</t>
        </is>
      </c>
      <c r="G89" s="19" t="inlineStr">
        <is>
          <t xml:space="preserve">Medium</t>
        </is>
      </c>
    </row>
    <row r="90" spans="1:7" x14ac:dyDescent="0.2">
      <c r="A90" s="40" t="s">
        <v>418</v>
      </c>
      <c r="B90" s="35" t="s">
        <v>419</v>
      </c>
      <c r="C90" s="15" t="inlineStr">
        <is>
          <t xml:space="preserve">Medium</t>
        </is>
      </c>
      <c r="D90" s="15" t="inlineStr">
        <is>
          <t xml:space="preserve">Low</t>
        </is>
      </c>
      <c r="E90" s="15" t="inlineStr">
        <is>
          <t xml:space="preserve">Medium</t>
        </is>
      </c>
      <c r="F90" s="15" t="inlineStr">
        <is>
          <t xml:space="preserve">Low</t>
        </is>
      </c>
      <c r="G90" s="15" t="inlineStr">
        <is>
          <t xml:space="preserve">Medium</t>
        </is>
      </c>
    </row>
    <row r="91" spans="1:7" x14ac:dyDescent="0.2">
      <c r="A91" s="41" t="s">
        <v>422</v>
      </c>
      <c r="B91" s="37" t="s">
        <v>423</v>
      </c>
      <c r="C91" s="19"/>
      <c r="D91" s="19" t="inlineStr">
        <is>
          <t xml:space="preserve">Medium</t>
        </is>
      </c>
      <c r="E91" s="19"/>
      <c r="F91" s="19"/>
      <c r="G91" s="19"/>
    </row>
    <row r="92" spans="1:7" x14ac:dyDescent="0.2">
      <c r="A92" s="40" t="s">
        <v>426</v>
      </c>
      <c r="B92" s="35" t="s">
        <v>427</v>
      </c>
      <c r="C92" s="15" t="inlineStr">
        <is>
          <t xml:space="preserve">Low</t>
        </is>
      </c>
      <c r="D92" s="15" t="inlineStr">
        <is>
          <t xml:space="preserve">Low</t>
        </is>
      </c>
      <c r="E92" s="15" t="inlineStr">
        <is>
          <t xml:space="preserve">Medium</t>
        </is>
      </c>
      <c r="F92" s="15" t="inlineStr">
        <is>
          <t xml:space="preserve">Medium</t>
        </is>
      </c>
      <c r="G92" s="15" t="inlineStr">
        <is>
          <t xml:space="preserve">Medium</t>
        </is>
      </c>
    </row>
    <row r="93" spans="1:7" x14ac:dyDescent="0.2">
      <c r="A93" s="41" t="s">
        <v>430</v>
      </c>
      <c r="B93" s="37" t="s">
        <v>431</v>
      </c>
      <c r="C93" s="19"/>
      <c r="D93" s="19"/>
      <c r="E93" s="19"/>
      <c r="F93" s="19"/>
      <c r="G93" s="19" t="inlineStr">
        <is>
          <t xml:space="preserve">Low</t>
        </is>
      </c>
    </row>
    <row r="94" spans="1:7" x14ac:dyDescent="0.2">
      <c r="A94" s="40" t="s">
        <v>434</v>
      </c>
      <c r="B94" s="35" t="s">
        <v>435</v>
      </c>
      <c r="C94" s="15" t="inlineStr">
        <is>
          <t xml:space="preserve">Medium</t>
        </is>
      </c>
      <c r="D94" s="15" t="inlineStr">
        <is>
          <t xml:space="preserve">Medium</t>
        </is>
      </c>
      <c r="E94" s="15" t="inlineStr">
        <is>
          <t xml:space="preserve">Medium</t>
        </is>
      </c>
      <c r="F94" s="15"/>
      <c r="G94" s="15" t="inlineStr">
        <is>
          <t xml:space="preserve">Low</t>
        </is>
      </c>
    </row>
    <row r="95" spans="1:7" x14ac:dyDescent="0.2">
      <c r="A95" s="41" t="s">
        <v>438</v>
      </c>
      <c r="B95" s="37" t="s">
        <v>439</v>
      </c>
      <c r="C95" s="19"/>
      <c r="D95" s="19"/>
      <c r="E95" s="19"/>
      <c r="F95" s="19"/>
      <c r="G95" s="19"/>
    </row>
    <row r="96" spans="1:7" x14ac:dyDescent="0.2">
      <c r="A96" s="40" t="s">
        <v>442</v>
      </c>
      <c r="B96" s="35" t="s">
        <v>443</v>
      </c>
      <c r="C96" s="15"/>
      <c r="D96" s="15" t="inlineStr">
        <is>
          <t xml:space="preserve">High</t>
        </is>
      </c>
      <c r="E96" s="15"/>
      <c r="F96" s="15"/>
      <c r="G96" s="15" t="inlineStr">
        <is>
          <t xml:space="preserve">Low</t>
        </is>
      </c>
    </row>
    <row r="97" spans="1:7" x14ac:dyDescent="0.2">
      <c r="A97" s="41" t="s">
        <v>446</v>
      </c>
      <c r="B97" s="37" t="s">
        <v>447</v>
      </c>
      <c r="C97" s="19" t="inlineStr">
        <is>
          <t xml:space="preserve">Medium</t>
        </is>
      </c>
      <c r="D97" s="19" t="inlineStr">
        <is>
          <t xml:space="preserve">High</t>
        </is>
      </c>
      <c r="E97" s="19" t="inlineStr">
        <is>
          <t xml:space="preserve">High</t>
        </is>
      </c>
      <c r="F97" s="19" t="inlineStr">
        <is>
          <t xml:space="preserve">Low</t>
        </is>
      </c>
      <c r="G97" s="19" t="inlineStr">
        <is>
          <t xml:space="preserve">Medium</t>
        </is>
      </c>
    </row>
    <row r="98" spans="1:7" x14ac:dyDescent="0.2">
      <c r="A98" s="40" t="s">
        <v>450</v>
      </c>
      <c r="B98" s="35" t="s">
        <v>451</v>
      </c>
      <c r="C98" s="15"/>
      <c r="D98" s="15" t="inlineStr">
        <is>
          <t xml:space="preserve">High</t>
        </is>
      </c>
      <c r="E98" s="15"/>
      <c r="F98" s="15"/>
      <c r="G98" s="15"/>
    </row>
    <row r="99" spans="1:7" x14ac:dyDescent="0.2">
      <c r="A99" s="41" t="s">
        <v>454</v>
      </c>
      <c r="B99" s="37" t="s">
        <v>455</v>
      </c>
      <c r="C99" s="19" t="inlineStr">
        <is>
          <t xml:space="preserve">High</t>
        </is>
      </c>
      <c r="D99" s="19"/>
      <c r="E99" s="19" t="inlineStr">
        <is>
          <t xml:space="preserve">High</t>
        </is>
      </c>
      <c r="F99" s="19" t="inlineStr">
        <is>
          <t xml:space="preserve">Low</t>
        </is>
      </c>
      <c r="G99" s="19" t="inlineStr">
        <is>
          <t xml:space="preserve">High</t>
        </is>
      </c>
    </row>
    <row r="100" spans="1:7" x14ac:dyDescent="0.2">
      <c r="A100" s="40" t="s">
        <v>458</v>
      </c>
      <c r="B100" s="35" t="s">
        <v>459</v>
      </c>
      <c r="C100" s="15" t="inlineStr">
        <is>
          <t xml:space="preserve">High</t>
        </is>
      </c>
      <c r="D100" s="15"/>
      <c r="E100" s="15" t="inlineStr">
        <is>
          <t xml:space="preserve">High</t>
        </is>
      </c>
      <c r="F100" s="15" t="inlineStr">
        <is>
          <t xml:space="preserve">Low</t>
        </is>
      </c>
      <c r="G100" s="15" t="inlineStr">
        <is>
          <t xml:space="preserve">High</t>
        </is>
      </c>
    </row>
    <row r="101" spans="1:7" x14ac:dyDescent="0.2">
      <c r="A101" s="41" t="s">
        <v>462</v>
      </c>
      <c r="B101" s="37" t="s">
        <v>463</v>
      </c>
      <c r="C101" s="19" t="inlineStr">
        <is>
          <t xml:space="preserve">Medium</t>
        </is>
      </c>
      <c r="D101" s="19"/>
      <c r="E101" s="19" t="inlineStr">
        <is>
          <t xml:space="preserve">Medium</t>
        </is>
      </c>
      <c r="F101" s="19" t="inlineStr">
        <is>
          <t xml:space="preserve">Low</t>
        </is>
      </c>
      <c r="G101" s="19" t="inlineStr">
        <is>
          <t xml:space="preserve">Medium</t>
        </is>
      </c>
    </row>
    <row r="102" spans="1:7" x14ac:dyDescent="0.2">
      <c r="A102" s="40" t="s">
        <v>466</v>
      </c>
      <c r="B102" s="35" t="s">
        <v>467</v>
      </c>
      <c r="C102" s="15" t="inlineStr">
        <is>
          <t xml:space="preserve">High</t>
        </is>
      </c>
      <c r="D102" s="15"/>
      <c r="E102" s="15" t="inlineStr">
        <is>
          <t xml:space="preserve">High</t>
        </is>
      </c>
      <c r="F102" s="15" t="inlineStr">
        <is>
          <t xml:space="preserve">Low</t>
        </is>
      </c>
      <c r="G102" s="15" t="inlineStr">
        <is>
          <t xml:space="preserve">High</t>
        </is>
      </c>
    </row>
    <row r="103" spans="1:7" x14ac:dyDescent="0.2">
      <c r="A103" s="41" t="s">
        <v>470</v>
      </c>
      <c r="B103" s="37" t="s">
        <v>471</v>
      </c>
      <c r="C103" s="19"/>
      <c r="D103" s="19"/>
      <c r="E103" s="19"/>
      <c r="F103" s="19"/>
      <c r="G103" s="19"/>
    </row>
    <row r="104" spans="1:7" x14ac:dyDescent="0.2">
      <c r="A104" s="40" t="s">
        <v>474</v>
      </c>
      <c r="B104" s="35" t="s">
        <v>475</v>
      </c>
      <c r="C104" s="15"/>
      <c r="D104" s="15"/>
      <c r="E104" s="15"/>
      <c r="F104" s="15"/>
      <c r="G104" s="15"/>
    </row>
    <row r="105" spans="1:7" x14ac:dyDescent="0.2">
      <c r="A105" s="41" t="s">
        <v>478</v>
      </c>
      <c r="B105" s="37" t="s">
        <v>479</v>
      </c>
      <c r="C105" s="19" t="inlineStr">
        <is>
          <t xml:space="preserve">Medium</t>
        </is>
      </c>
      <c r="D105" s="19"/>
      <c r="E105" s="19" t="inlineStr">
        <is>
          <t xml:space="preserve">High</t>
        </is>
      </c>
      <c r="F105" s="19" t="inlineStr">
        <is>
          <t xml:space="preserve">Low</t>
        </is>
      </c>
      <c r="G105" s="19" t="inlineStr">
        <is>
          <t xml:space="preserve">High</t>
        </is>
      </c>
    </row>
    <row r="106" spans="1:7" x14ac:dyDescent="0.2">
      <c r="A106" s="40" t="s">
        <v>482</v>
      </c>
      <c r="B106" s="35" t="s">
        <v>483</v>
      </c>
      <c r="C106" s="15" t="inlineStr">
        <is>
          <t xml:space="preserve">Medium</t>
        </is>
      </c>
      <c r="D106" s="15" t="inlineStr">
        <is>
          <t xml:space="preserve">Medium</t>
        </is>
      </c>
      <c r="E106" s="15" t="inlineStr">
        <is>
          <t xml:space="preserve">Low</t>
        </is>
      </c>
      <c r="F106" s="15"/>
      <c r="G106" s="15" t="inlineStr">
        <is>
          <t xml:space="preserve">Low</t>
        </is>
      </c>
    </row>
    <row r="107" spans="1:7" x14ac:dyDescent="0.2">
      <c r="A107" s="41" t="s">
        <v>486</v>
      </c>
      <c r="B107" s="37" t="s">
        <v>487</v>
      </c>
      <c r="C107" s="19" t="inlineStr">
        <is>
          <t xml:space="preserve">Medium</t>
        </is>
      </c>
      <c r="D107" s="19" t="inlineStr">
        <is>
          <t xml:space="preserve">Low</t>
        </is>
      </c>
      <c r="E107" s="19" t="inlineStr">
        <is>
          <t xml:space="preserve">Medium</t>
        </is>
      </c>
      <c r="F107" s="19" t="inlineStr">
        <is>
          <t xml:space="preserve">Low</t>
        </is>
      </c>
      <c r="G107" s="19" t="inlineStr">
        <is>
          <t xml:space="preserve">Medium</t>
        </is>
      </c>
    </row>
    <row r="108" spans="1:7" x14ac:dyDescent="0.2">
      <c r="A108" s="40" t="s">
        <v>490</v>
      </c>
      <c r="B108" s="35" t="s">
        <v>491</v>
      </c>
      <c r="C108" s="15" t="inlineStr">
        <is>
          <t xml:space="preserve">Low</t>
        </is>
      </c>
      <c r="D108" s="15" t="inlineStr">
        <is>
          <t xml:space="preserve">Low</t>
        </is>
      </c>
      <c r="E108" s="15" t="inlineStr">
        <is>
          <t xml:space="preserve">Low</t>
        </is>
      </c>
      <c r="F108" s="15" t="inlineStr">
        <is>
          <t xml:space="preserve">Low</t>
        </is>
      </c>
      <c r="G108" s="15" t="inlineStr">
        <is>
          <t xml:space="preserve">Low</t>
        </is>
      </c>
    </row>
    <row r="109" spans="1:7" x14ac:dyDescent="0.2">
      <c r="A109" s="41" t="s">
        <v>494</v>
      </c>
      <c r="B109" s="37" t="s">
        <v>495</v>
      </c>
      <c r="C109" s="19" t="inlineStr">
        <is>
          <t xml:space="preserve">Medium</t>
        </is>
      </c>
      <c r="D109" s="19" t="inlineStr">
        <is>
          <t xml:space="preserve">Low</t>
        </is>
      </c>
      <c r="E109" s="19" t="inlineStr">
        <is>
          <t xml:space="preserve">High</t>
        </is>
      </c>
      <c r="F109" s="19" t="inlineStr">
        <is>
          <t xml:space="preserve">High</t>
        </is>
      </c>
      <c r="G109" s="19" t="inlineStr">
        <is>
          <t xml:space="preserve">High</t>
        </is>
      </c>
    </row>
    <row r="110" spans="1:7" x14ac:dyDescent="0.2">
      <c r="A110" s="40" t="s">
        <v>498</v>
      </c>
      <c r="B110" s="35" t="s">
        <v>499</v>
      </c>
      <c r="C110" s="15" t="inlineStr">
        <is>
          <t xml:space="preserve">Medium</t>
        </is>
      </c>
      <c r="D110" s="15" t="inlineStr">
        <is>
          <t xml:space="preserve">Medium</t>
        </is>
      </c>
      <c r="E110" s="15" t="inlineStr">
        <is>
          <t xml:space="preserve">High</t>
        </is>
      </c>
      <c r="F110" s="15" t="inlineStr">
        <is>
          <t xml:space="preserve">High</t>
        </is>
      </c>
      <c r="G110" s="15" t="inlineStr">
        <is>
          <t xml:space="preserve">High</t>
        </is>
      </c>
    </row>
    <row r="111" spans="1:7" x14ac:dyDescent="0.2">
      <c r="A111" s="41" t="s">
        <v>502</v>
      </c>
      <c r="B111" s="37" t="s">
        <v>503</v>
      </c>
      <c r="C111" s="19"/>
      <c r="D111" s="19"/>
      <c r="E111" s="19" t="inlineStr">
        <is>
          <t xml:space="preserve">High</t>
        </is>
      </c>
      <c r="F111" s="19" t="inlineStr">
        <is>
          <t xml:space="preserve">High</t>
        </is>
      </c>
      <c r="G111" s="19" t="inlineStr">
        <is>
          <t xml:space="preserve">High</t>
        </is>
      </c>
    </row>
    <row r="112" spans="1:7" x14ac:dyDescent="0.2">
      <c r="A112" s="40" t="s">
        <v>506</v>
      </c>
      <c r="B112" s="35" t="s">
        <v>507</v>
      </c>
      <c r="C112" s="15" t="inlineStr">
        <is>
          <t xml:space="preserve">Medium</t>
        </is>
      </c>
      <c r="D112" s="15"/>
      <c r="E112" s="15" t="inlineStr">
        <is>
          <t xml:space="preserve">High</t>
        </is>
      </c>
      <c r="F112" s="15" t="inlineStr">
        <is>
          <t xml:space="preserve">High</t>
        </is>
      </c>
      <c r="G112" s="15" t="inlineStr">
        <is>
          <t xml:space="preserve">High</t>
        </is>
      </c>
    </row>
    <row r="113" spans="1:7" x14ac:dyDescent="0.2">
      <c r="A113" s="41" t="s">
        <v>510</v>
      </c>
      <c r="B113" s="37" t="s">
        <v>511</v>
      </c>
      <c r="C113" s="19" t="inlineStr">
        <is>
          <t xml:space="preserve">Medium</t>
        </is>
      </c>
      <c r="D113" s="19" t="inlineStr">
        <is>
          <t xml:space="preserve">Low</t>
        </is>
      </c>
      <c r="E113" s="19" t="inlineStr">
        <is>
          <t xml:space="preserve">Low</t>
        </is>
      </c>
      <c r="F113" s="19" t="inlineStr">
        <is>
          <t xml:space="preserve">Low</t>
        </is>
      </c>
      <c r="G113" s="19" t="inlineStr">
        <is>
          <t xml:space="preserve">Low</t>
        </is>
      </c>
    </row>
    <row r="114" spans="1:7" x14ac:dyDescent="0.2">
      <c r="A114" s="40" t="s">
        <v>514</v>
      </c>
      <c r="B114" s="35" t="s">
        <v>515</v>
      </c>
      <c r="C114" s="15"/>
      <c r="D114" s="15" t="inlineStr">
        <is>
          <t xml:space="preserve">Medium</t>
        </is>
      </c>
      <c r="E114" s="15"/>
      <c r="F114" s="15"/>
      <c r="G114" s="15"/>
    </row>
    <row r="115" spans="1:7" x14ac:dyDescent="0.2">
      <c r="A115" s="41" t="s">
        <v>518</v>
      </c>
      <c r="B115" s="37" t="s">
        <v>519</v>
      </c>
      <c r="C115" s="19" t="inlineStr">
        <is>
          <t xml:space="preserve">Medium</t>
        </is>
      </c>
      <c r="D115" s="19" t="inlineStr">
        <is>
          <t xml:space="preserve">Medium</t>
        </is>
      </c>
      <c r="E115" s="19" t="inlineStr">
        <is>
          <t xml:space="preserve">Low</t>
        </is>
      </c>
      <c r="F115" s="19" t="inlineStr">
        <is>
          <t xml:space="preserve">High</t>
        </is>
      </c>
      <c r="G115" s="19" t="inlineStr">
        <is>
          <t xml:space="preserve">High</t>
        </is>
      </c>
    </row>
    <row r="116" spans="1:7" x14ac:dyDescent="0.2">
      <c r="A116" s="40" t="s">
        <v>522</v>
      </c>
      <c r="B116" s="35" t="s">
        <v>523</v>
      </c>
      <c r="C116" s="15" t="inlineStr">
        <is>
          <t xml:space="preserve">Medium</t>
        </is>
      </c>
      <c r="D116" s="15" t="inlineStr">
        <is>
          <t xml:space="preserve">Low</t>
        </is>
      </c>
      <c r="E116" s="15" t="inlineStr">
        <is>
          <t xml:space="preserve">Medium</t>
        </is>
      </c>
      <c r="F116" s="15" t="inlineStr">
        <is>
          <t xml:space="preserve">Low</t>
        </is>
      </c>
      <c r="G116" s="15" t="inlineStr">
        <is>
          <t xml:space="preserve">Medium</t>
        </is>
      </c>
    </row>
    <row r="117" spans="1:7" x14ac:dyDescent="0.2">
      <c r="A117" s="41" t="s">
        <v>526</v>
      </c>
      <c r="B117" s="37" t="s">
        <v>527</v>
      </c>
      <c r="C117" s="19" t="inlineStr">
        <is>
          <t xml:space="preserve">Medium</t>
        </is>
      </c>
      <c r="D117" s="19"/>
      <c r="E117" s="19" t="inlineStr">
        <is>
          <t xml:space="preserve">Medium</t>
        </is>
      </c>
      <c r="F117" s="19" t="inlineStr">
        <is>
          <t xml:space="preserve">Low</t>
        </is>
      </c>
      <c r="G117" s="19" t="inlineStr">
        <is>
          <t xml:space="preserve">Medium</t>
        </is>
      </c>
    </row>
    <row r="118" spans="1:7" x14ac:dyDescent="0.2">
      <c r="A118" s="40" t="s">
        <v>530</v>
      </c>
      <c r="B118" s="35" t="s">
        <v>531</v>
      </c>
      <c r="C118" s="15" t="inlineStr">
        <is>
          <t xml:space="preserve">Medium</t>
        </is>
      </c>
      <c r="D118" s="15" t="inlineStr">
        <is>
          <t xml:space="preserve">Medium</t>
        </is>
      </c>
      <c r="E118" s="15" t="inlineStr">
        <is>
          <t xml:space="preserve">Low</t>
        </is>
      </c>
      <c r="F118" s="15" t="inlineStr">
        <is>
          <t xml:space="preserve">Low</t>
        </is>
      </c>
      <c r="G118" s="15" t="inlineStr">
        <is>
          <t xml:space="preserve">Low</t>
        </is>
      </c>
    </row>
    <row r="119" spans="1:7" x14ac:dyDescent="0.2">
      <c r="A119" s="41" t="s">
        <v>534</v>
      </c>
      <c r="B119" s="37" t="s">
        <v>535</v>
      </c>
      <c r="C119" s="19"/>
      <c r="D119" s="19" t="inlineStr">
        <is>
          <t xml:space="preserve">Medium</t>
        </is>
      </c>
      <c r="E119" s="19"/>
      <c r="F119" s="19"/>
      <c r="G119" s="19" t="inlineStr">
        <is>
          <t xml:space="preserve">Low</t>
        </is>
      </c>
    </row>
    <row r="120" spans="1:7" x14ac:dyDescent="0.2">
      <c r="A120" s="40" t="s">
        <v>538</v>
      </c>
      <c r="B120" s="35" t="s">
        <v>539</v>
      </c>
      <c r="C120" s="15" t="inlineStr">
        <is>
          <t xml:space="preserve">Medium</t>
        </is>
      </c>
      <c r="D120" s="15" t="inlineStr">
        <is>
          <t xml:space="preserve">High</t>
        </is>
      </c>
      <c r="E120" s="15" t="inlineStr">
        <is>
          <t xml:space="preserve">Medium</t>
        </is>
      </c>
      <c r="F120" s="15" t="inlineStr">
        <is>
          <t xml:space="preserve">Medium</t>
        </is>
      </c>
      <c r="G120" s="15" t="inlineStr">
        <is>
          <t xml:space="preserve">Medium</t>
        </is>
      </c>
    </row>
    <row r="121" spans="1:7" x14ac:dyDescent="0.2">
      <c r="A121" s="41" t="s">
        <v>542</v>
      </c>
      <c r="B121" s="37" t="s">
        <v>17</v>
      </c>
      <c r="C121" s="19" t="inlineStr">
        <is>
          <t xml:space="preserve">Medium</t>
        </is>
      </c>
      <c r="D121" s="19" t="inlineStr">
        <is>
          <t xml:space="preserve">Medium</t>
        </is>
      </c>
      <c r="E121" s="19" t="inlineStr">
        <is>
          <t xml:space="preserve">High</t>
        </is>
      </c>
      <c r="F121" s="19" t="inlineStr">
        <is>
          <t xml:space="preserve">Low</t>
        </is>
      </c>
      <c r="G121" s="19" t="inlineStr">
        <is>
          <t xml:space="preserve">Medium</t>
        </is>
      </c>
    </row>
    <row r="122" spans="1:7" x14ac:dyDescent="0.2">
      <c r="A122" s="40" t="s">
        <v>545</v>
      </c>
      <c r="B122" s="35" t="s">
        <v>546</v>
      </c>
      <c r="C122" s="15" t="inlineStr">
        <is>
          <t xml:space="preserve">High</t>
        </is>
      </c>
      <c r="D122" s="15" t="inlineStr">
        <is>
          <t xml:space="preserve">Medium</t>
        </is>
      </c>
      <c r="E122" s="15" t="inlineStr">
        <is>
          <t xml:space="preserve">High</t>
        </is>
      </c>
      <c r="F122" s="15" t="inlineStr">
        <is>
          <t xml:space="preserve">High</t>
        </is>
      </c>
      <c r="G122" s="15" t="inlineStr">
        <is>
          <t xml:space="preserve">High</t>
        </is>
      </c>
    </row>
    <row r="123" spans="1:7" x14ac:dyDescent="0.2">
      <c r="A123" s="41" t="s">
        <v>549</v>
      </c>
      <c r="B123" s="37" t="s">
        <v>550</v>
      </c>
      <c r="C123" s="19"/>
      <c r="D123" s="19"/>
      <c r="E123" s="19"/>
      <c r="F123" s="19"/>
      <c r="G123" s="19" t="inlineStr">
        <is>
          <t xml:space="preserve">Low</t>
        </is>
      </c>
    </row>
    <row r="124" spans="1:7" x14ac:dyDescent="0.2">
      <c r="A124" s="40" t="s">
        <v>553</v>
      </c>
      <c r="B124" s="35" t="s">
        <v>554</v>
      </c>
      <c r="C124" s="15"/>
      <c r="D124" s="15" t="inlineStr">
        <is>
          <t xml:space="preserve">Medium</t>
        </is>
      </c>
      <c r="E124" s="15" t="inlineStr">
        <is>
          <t xml:space="preserve">Medium</t>
        </is>
      </c>
      <c r="F124" s="15" t="inlineStr">
        <is>
          <t xml:space="preserve">Low</t>
        </is>
      </c>
      <c r="G124" s="15" t="inlineStr">
        <is>
          <t xml:space="preserve">Medium</t>
        </is>
      </c>
    </row>
    <row r="125" spans="1:7" x14ac:dyDescent="0.2">
      <c r="A125" s="41" t="s">
        <v>557</v>
      </c>
      <c r="B125" s="37" t="s">
        <v>558</v>
      </c>
      <c r="C125" s="19" t="inlineStr">
        <is>
          <t xml:space="preserve">High</t>
        </is>
      </c>
      <c r="D125" s="19" t="inlineStr">
        <is>
          <t xml:space="preserve">High</t>
        </is>
      </c>
      <c r="E125" s="19" t="inlineStr">
        <is>
          <t xml:space="preserve">Medium</t>
        </is>
      </c>
      <c r="F125" s="19" t="inlineStr">
        <is>
          <t xml:space="preserve">Low</t>
        </is>
      </c>
      <c r="G125" s="19" t="inlineStr">
        <is>
          <t xml:space="preserve">Medium</t>
        </is>
      </c>
    </row>
    <row r="126" spans="1:7" x14ac:dyDescent="0.2">
      <c r="A126" s="40" t="s">
        <v>561</v>
      </c>
      <c r="B126" s="35" t="s">
        <v>562</v>
      </c>
      <c r="C126" s="15" t="inlineStr">
        <is>
          <t xml:space="preserve">Medium</t>
        </is>
      </c>
      <c r="D126" s="15"/>
      <c r="E126" s="15" t="inlineStr">
        <is>
          <t xml:space="preserve">High</t>
        </is>
      </c>
      <c r="F126" s="15" t="inlineStr">
        <is>
          <t xml:space="preserve">Low</t>
        </is>
      </c>
      <c r="G126" s="15" t="inlineStr">
        <is>
          <t xml:space="preserve">Medium</t>
        </is>
      </c>
    </row>
    <row r="127" spans="1:7" x14ac:dyDescent="0.2">
      <c r="A127" s="41" t="s">
        <v>565</v>
      </c>
      <c r="B127" s="37" t="s">
        <v>566</v>
      </c>
      <c r="C127" s="19" t="inlineStr">
        <is>
          <t xml:space="preserve">High</t>
        </is>
      </c>
      <c r="D127" s="19"/>
      <c r="E127" s="19" t="inlineStr">
        <is>
          <t xml:space="preserve">High</t>
        </is>
      </c>
      <c r="F127" s="19" t="inlineStr">
        <is>
          <t xml:space="preserve">Low</t>
        </is>
      </c>
      <c r="G127" s="19" t="inlineStr">
        <is>
          <t xml:space="preserve">Medium</t>
        </is>
      </c>
    </row>
    <row r="128" spans="1:7" x14ac:dyDescent="0.2">
      <c r="A128" s="40" t="s">
        <v>569</v>
      </c>
      <c r="B128" s="35" t="s">
        <v>570</v>
      </c>
      <c r="C128" s="15" t="inlineStr">
        <is>
          <t xml:space="preserve">Medium</t>
        </is>
      </c>
      <c r="D128" s="15" t="inlineStr">
        <is>
          <t xml:space="preserve">Low</t>
        </is>
      </c>
      <c r="E128" s="15" t="inlineStr">
        <is>
          <t xml:space="preserve">Low</t>
        </is>
      </c>
      <c r="F128" s="15" t="inlineStr">
        <is>
          <t xml:space="preserve">Low</t>
        </is>
      </c>
      <c r="G128" s="15" t="inlineStr">
        <is>
          <t xml:space="preserve">Low</t>
        </is>
      </c>
    </row>
    <row r="129" spans="1:7" x14ac:dyDescent="0.2">
      <c r="A129" s="41" t="s">
        <v>573</v>
      </c>
      <c r="B129" s="37" t="s">
        <v>574</v>
      </c>
      <c r="C129" s="19" t="inlineStr">
        <is>
          <t xml:space="preserve">Medium</t>
        </is>
      </c>
      <c r="D129" s="19" t="inlineStr">
        <is>
          <t xml:space="preserve">Medium</t>
        </is>
      </c>
      <c r="E129" s="19" t="inlineStr">
        <is>
          <t xml:space="preserve">High</t>
        </is>
      </c>
      <c r="F129" s="19" t="inlineStr">
        <is>
          <t xml:space="preserve">Low</t>
        </is>
      </c>
      <c r="G129" s="19" t="inlineStr">
        <is>
          <t xml:space="preserve">High</t>
        </is>
      </c>
    </row>
    <row r="130" spans="1:7" x14ac:dyDescent="0.2">
      <c r="A130" s="40" t="s">
        <v>577</v>
      </c>
      <c r="B130" s="35" t="s">
        <v>578</v>
      </c>
      <c r="C130" s="15" t="inlineStr">
        <is>
          <t xml:space="preserve">High</t>
        </is>
      </c>
      <c r="D130" s="15"/>
      <c r="E130" s="15" t="inlineStr">
        <is>
          <t xml:space="preserve">High</t>
        </is>
      </c>
      <c r="F130" s="15" t="inlineStr">
        <is>
          <t xml:space="preserve">Low</t>
        </is>
      </c>
      <c r="G130" s="15" t="inlineStr">
        <is>
          <t xml:space="preserve">Medium</t>
        </is>
      </c>
    </row>
    <row r="131" spans="1:7" x14ac:dyDescent="0.2">
      <c r="A131" s="41" t="s">
        <v>581</v>
      </c>
      <c r="B131" s="37" t="s">
        <v>582</v>
      </c>
      <c r="C131" s="19" t="inlineStr">
        <is>
          <t xml:space="preserve">High</t>
        </is>
      </c>
      <c r="D131" s="19" t="inlineStr">
        <is>
          <t xml:space="preserve">High</t>
        </is>
      </c>
      <c r="E131" s="19" t="inlineStr">
        <is>
          <t xml:space="preserve">High</t>
        </is>
      </c>
      <c r="F131" s="19" t="inlineStr">
        <is>
          <t xml:space="preserve">Low</t>
        </is>
      </c>
      <c r="G131" s="19" t="inlineStr">
        <is>
          <t xml:space="preserve">Medium</t>
        </is>
      </c>
    </row>
    <row r="132" spans="1:7" x14ac:dyDescent="0.2">
      <c r="A132" s="40" t="s">
        <v>585</v>
      </c>
      <c r="B132" s="35" t="s">
        <v>586</v>
      </c>
      <c r="C132" s="15"/>
      <c r="D132" s="15"/>
      <c r="E132" s="15" t="inlineStr">
        <is>
          <t xml:space="preserve">High</t>
        </is>
      </c>
      <c r="F132" s="15" t="inlineStr">
        <is>
          <t xml:space="preserve">Low</t>
        </is>
      </c>
      <c r="G132" s="15" t="inlineStr">
        <is>
          <t xml:space="preserve">High</t>
        </is>
      </c>
    </row>
    <row r="133" spans="1:7" x14ac:dyDescent="0.2">
      <c r="A133" s="41" t="s">
        <v>589</v>
      </c>
      <c r="B133" s="37" t="s">
        <v>590</v>
      </c>
      <c r="C133" s="19" t="inlineStr">
        <is>
          <t xml:space="preserve">Medium</t>
        </is>
      </c>
      <c r="D133" s="19" t="inlineStr">
        <is>
          <t xml:space="preserve">High</t>
        </is>
      </c>
      <c r="E133" s="19"/>
      <c r="F133" s="19"/>
      <c r="G133" s="19" t="inlineStr">
        <is>
          <t xml:space="preserve">Low</t>
        </is>
      </c>
    </row>
    <row r="134" spans="1:7" x14ac:dyDescent="0.2">
      <c r="A134" s="40" t="s">
        <v>593</v>
      </c>
      <c r="B134" s="35" t="s">
        <v>594</v>
      </c>
      <c r="C134" s="15" t="inlineStr">
        <is>
          <t xml:space="preserve">Medium</t>
        </is>
      </c>
      <c r="D134" s="15" t="inlineStr">
        <is>
          <t xml:space="preserve">Low</t>
        </is>
      </c>
      <c r="E134" s="15" t="inlineStr">
        <is>
          <t xml:space="preserve">Low</t>
        </is>
      </c>
      <c r="F134" s="15" t="inlineStr">
        <is>
          <t xml:space="preserve">Low</t>
        </is>
      </c>
      <c r="G134" s="15" t="inlineStr">
        <is>
          <t xml:space="preserve">Low</t>
        </is>
      </c>
    </row>
    <row r="135" spans="1:7" x14ac:dyDescent="0.2">
      <c r="A135" s="41" t="s">
        <v>597</v>
      </c>
      <c r="B135" s="37" t="s">
        <v>598</v>
      </c>
      <c r="C135" s="19" t="inlineStr">
        <is>
          <t xml:space="preserve">Low</t>
        </is>
      </c>
      <c r="D135" s="19" t="inlineStr">
        <is>
          <t xml:space="preserve">Low</t>
        </is>
      </c>
      <c r="E135" s="19" t="inlineStr">
        <is>
          <t xml:space="preserve">Low</t>
        </is>
      </c>
      <c r="F135" s="19"/>
      <c r="G135" s="19" t="inlineStr">
        <is>
          <t xml:space="preserve">Low</t>
        </is>
      </c>
    </row>
    <row r="136" spans="1:7" x14ac:dyDescent="0.2">
      <c r="A136" s="40" t="s">
        <v>601</v>
      </c>
      <c r="B136" s="35" t="s">
        <v>602</v>
      </c>
      <c r="C136" s="15"/>
      <c r="D136" s="15" t="inlineStr">
        <is>
          <t xml:space="preserve">Medium</t>
        </is>
      </c>
      <c r="E136" s="15"/>
      <c r="F136" s="15"/>
      <c r="G136" s="15" t="inlineStr">
        <is>
          <t xml:space="preserve">Low</t>
        </is>
      </c>
    </row>
    <row r="137" spans="1:7" x14ac:dyDescent="0.2">
      <c r="A137" s="41" t="s">
        <v>605</v>
      </c>
      <c r="B137" s="37" t="s">
        <v>606</v>
      </c>
      <c r="C137" s="19" t="inlineStr">
        <is>
          <t xml:space="preserve">High</t>
        </is>
      </c>
      <c r="D137" s="19"/>
      <c r="E137" s="19" t="inlineStr">
        <is>
          <t xml:space="preserve">High</t>
        </is>
      </c>
      <c r="F137" s="19" t="inlineStr">
        <is>
          <t xml:space="preserve">Low</t>
        </is>
      </c>
      <c r="G137" s="19" t="inlineStr">
        <is>
          <t xml:space="preserve">High</t>
        </is>
      </c>
    </row>
    <row r="138" spans="1:7" x14ac:dyDescent="0.2">
      <c r="A138" s="40" t="s">
        <v>609</v>
      </c>
      <c r="B138" s="35" t="s">
        <v>610</v>
      </c>
      <c r="C138" s="15" t="inlineStr">
        <is>
          <t xml:space="preserve">Medium</t>
        </is>
      </c>
      <c r="D138" s="15"/>
      <c r="E138" s="15" t="inlineStr">
        <is>
          <t xml:space="preserve">High</t>
        </is>
      </c>
      <c r="F138" s="15" t="inlineStr">
        <is>
          <t xml:space="preserve">Low</t>
        </is>
      </c>
      <c r="G138" s="15" t="inlineStr">
        <is>
          <t xml:space="preserve">Medium</t>
        </is>
      </c>
    </row>
    <row r="139" spans="1:7" x14ac:dyDescent="0.2">
      <c r="A139" s="41" t="s">
        <v>613</v>
      </c>
      <c r="B139" s="37" t="s">
        <v>614</v>
      </c>
      <c r="C139" s="19" t="inlineStr">
        <is>
          <t xml:space="preserve">Medium</t>
        </is>
      </c>
      <c r="D139" s="19" t="inlineStr">
        <is>
          <t xml:space="preserve">High</t>
        </is>
      </c>
      <c r="E139" s="19" t="inlineStr">
        <is>
          <t xml:space="preserve">Medium</t>
        </is>
      </c>
      <c r="F139" s="19" t="inlineStr">
        <is>
          <t xml:space="preserve">Low</t>
        </is>
      </c>
      <c r="G139" s="19" t="inlineStr">
        <is>
          <t xml:space="preserve">Medium</t>
        </is>
      </c>
    </row>
    <row r="140" spans="1:7" x14ac:dyDescent="0.2">
      <c r="A140" s="40" t="s">
        <v>617</v>
      </c>
      <c r="B140" s="35" t="s">
        <v>618</v>
      </c>
      <c r="C140" s="15"/>
      <c r="D140" s="15" t="inlineStr">
        <is>
          <t xml:space="preserve">Medium</t>
        </is>
      </c>
      <c r="E140" s="15" t="inlineStr">
        <is>
          <t xml:space="preserve">High</t>
        </is>
      </c>
      <c r="F140" s="15"/>
      <c r="G140" s="15" t="inlineStr">
        <is>
          <t xml:space="preserve">Medium</t>
        </is>
      </c>
    </row>
    <row r="141" spans="1:7" x14ac:dyDescent="0.2">
      <c r="A141" s="41" t="s">
        <v>621</v>
      </c>
      <c r="B141" s="37" t="s">
        <v>622</v>
      </c>
      <c r="C141" s="19" t="inlineStr">
        <is>
          <t xml:space="preserve">High</t>
        </is>
      </c>
      <c r="D141" s="19"/>
      <c r="E141" s="19" t="inlineStr">
        <is>
          <t xml:space="preserve">High</t>
        </is>
      </c>
      <c r="F141" s="19" t="inlineStr">
        <is>
          <t xml:space="preserve">High</t>
        </is>
      </c>
      <c r="G141" s="19" t="inlineStr">
        <is>
          <t xml:space="preserve">High</t>
        </is>
      </c>
    </row>
    <row r="142" spans="1:7" x14ac:dyDescent="0.2">
      <c r="A142" s="40" t="s">
        <v>625</v>
      </c>
      <c r="B142" s="35" t="s">
        <v>626</v>
      </c>
      <c r="C142" s="15" t="inlineStr">
        <is>
          <t xml:space="preserve">Medium</t>
        </is>
      </c>
      <c r="D142" s="15" t="inlineStr">
        <is>
          <t xml:space="preserve">Medium</t>
        </is>
      </c>
      <c r="E142" s="15" t="inlineStr">
        <is>
          <t xml:space="preserve">Medium</t>
        </is>
      </c>
      <c r="F142" s="15"/>
      <c r="G142" s="15" t="inlineStr">
        <is>
          <t xml:space="preserve">Low</t>
        </is>
      </c>
    </row>
    <row r="143" spans="1:7" x14ac:dyDescent="0.2">
      <c r="A143" s="41" t="s">
        <v>629</v>
      </c>
      <c r="B143" s="37" t="s">
        <v>630</v>
      </c>
      <c r="C143" s="19" t="inlineStr">
        <is>
          <t xml:space="preserve">Medium</t>
        </is>
      </c>
      <c r="D143" s="19" t="inlineStr">
        <is>
          <t xml:space="preserve">Medium</t>
        </is>
      </c>
      <c r="E143" s="19"/>
      <c r="F143" s="19"/>
      <c r="G143" s="19" t="inlineStr">
        <is>
          <t xml:space="preserve">Low</t>
        </is>
      </c>
    </row>
    <row r="144" spans="1:7" x14ac:dyDescent="0.2">
      <c r="A144" s="40" t="s">
        <v>633</v>
      </c>
      <c r="B144" s="35" t="s">
        <v>634</v>
      </c>
      <c r="C144" s="15"/>
      <c r="D144" s="15"/>
      <c r="E144" s="15"/>
      <c r="F144" s="15"/>
      <c r="G144" s="15" t="inlineStr">
        <is>
          <t xml:space="preserve">Medium</t>
        </is>
      </c>
    </row>
    <row r="145" spans="1:7" x14ac:dyDescent="0.2">
      <c r="A145" s="41" t="s">
        <v>637</v>
      </c>
      <c r="B145" s="37" t="s">
        <v>638</v>
      </c>
      <c r="C145" s="19" t="inlineStr">
        <is>
          <t xml:space="preserve">High</t>
        </is>
      </c>
      <c r="D145" s="19"/>
      <c r="E145" s="19" t="inlineStr">
        <is>
          <t xml:space="preserve">High</t>
        </is>
      </c>
      <c r="F145" s="19" t="inlineStr">
        <is>
          <t xml:space="preserve">Low</t>
        </is>
      </c>
      <c r="G145" s="19" t="inlineStr">
        <is>
          <t xml:space="preserve">High</t>
        </is>
      </c>
    </row>
    <row r="146" spans="1:7" x14ac:dyDescent="0.2">
      <c r="A146" s="40" t="s">
        <v>641</v>
      </c>
      <c r="B146" s="35" t="s">
        <v>642</v>
      </c>
      <c r="C146" s="15" t="inlineStr">
        <is>
          <t xml:space="preserve">Medium</t>
        </is>
      </c>
      <c r="D146" s="15" t="inlineStr">
        <is>
          <t xml:space="preserve">Medium</t>
        </is>
      </c>
      <c r="E146" s="15" t="inlineStr">
        <is>
          <t xml:space="preserve">Medium</t>
        </is>
      </c>
      <c r="F146" s="15" t="inlineStr">
        <is>
          <t xml:space="preserve">Low</t>
        </is>
      </c>
      <c r="G146" s="15" t="inlineStr">
        <is>
          <t xml:space="preserve">Low</t>
        </is>
      </c>
    </row>
    <row r="147" spans="1:7" x14ac:dyDescent="0.2">
      <c r="A147" s="41" t="s">
        <v>645</v>
      </c>
      <c r="B147" s="37" t="s">
        <v>646</v>
      </c>
      <c r="C147" s="19"/>
      <c r="D147" s="19"/>
      <c r="E147" s="19"/>
      <c r="F147" s="19"/>
      <c r="G147" s="19"/>
    </row>
    <row r="148" spans="1:7" x14ac:dyDescent="0.2">
      <c r="A148" s="40" t="s">
        <v>649</v>
      </c>
      <c r="B148" s="35" t="s">
        <v>650</v>
      </c>
      <c r="C148" s="15" t="inlineStr">
        <is>
          <t xml:space="preserve">Medium</t>
        </is>
      </c>
      <c r="D148" s="15" t="inlineStr">
        <is>
          <t xml:space="preserve">Low</t>
        </is>
      </c>
      <c r="E148" s="15" t="inlineStr">
        <is>
          <t xml:space="preserve">High</t>
        </is>
      </c>
      <c r="F148" s="15" t="inlineStr">
        <is>
          <t xml:space="preserve">Low</t>
        </is>
      </c>
      <c r="G148" s="15" t="inlineStr">
        <is>
          <t xml:space="preserve">High</t>
        </is>
      </c>
    </row>
    <row r="149" spans="1:7" x14ac:dyDescent="0.2">
      <c r="A149" s="41" t="s">
        <v>653</v>
      </c>
      <c r="B149" s="37" t="s">
        <v>654</v>
      </c>
      <c r="C149" s="19"/>
      <c r="D149" s="19"/>
      <c r="E149" s="19"/>
      <c r="F149" s="19"/>
      <c r="G149" s="19" t="inlineStr">
        <is>
          <t xml:space="preserve">Low</t>
        </is>
      </c>
    </row>
    <row r="150" spans="1:7" x14ac:dyDescent="0.2">
      <c r="A150" s="40" t="s">
        <v>657</v>
      </c>
      <c r="B150" s="35" t="s">
        <v>658</v>
      </c>
      <c r="C150" s="15" t="inlineStr">
        <is>
          <t xml:space="preserve">Medium</t>
        </is>
      </c>
      <c r="D150" s="15"/>
      <c r="E150" s="15" t="inlineStr">
        <is>
          <t xml:space="preserve">Medium</t>
        </is>
      </c>
      <c r="F150" s="15" t="inlineStr">
        <is>
          <t xml:space="preserve">Low</t>
        </is>
      </c>
      <c r="G150" s="15" t="inlineStr">
        <is>
          <t xml:space="preserve">Medium</t>
        </is>
      </c>
    </row>
    <row r="151" spans="1:7" x14ac:dyDescent="0.2">
      <c r="A151" s="41" t="s">
        <v>661</v>
      </c>
      <c r="B151" s="37" t="s">
        <v>662</v>
      </c>
      <c r="C151" s="19"/>
      <c r="D151" s="19" t="inlineStr">
        <is>
          <t xml:space="preserve">High</t>
        </is>
      </c>
      <c r="E151" s="19"/>
      <c r="F151" s="19"/>
      <c r="G151" s="19" t="inlineStr">
        <is>
          <t xml:space="preserve">Low</t>
        </is>
      </c>
    </row>
    <row r="152" spans="1:7" x14ac:dyDescent="0.2">
      <c r="A152" s="40" t="s">
        <v>665</v>
      </c>
      <c r="B152" s="35" t="s">
        <v>666</v>
      </c>
      <c r="C152" s="15" t="inlineStr">
        <is>
          <t xml:space="preserve">Medium</t>
        </is>
      </c>
      <c r="D152" s="15"/>
      <c r="E152" s="15" t="inlineStr">
        <is>
          <t xml:space="preserve">High</t>
        </is>
      </c>
      <c r="F152" s="15" t="inlineStr">
        <is>
          <t xml:space="preserve">Low</t>
        </is>
      </c>
      <c r="G152" s="15" t="inlineStr">
        <is>
          <t xml:space="preserve">Medium</t>
        </is>
      </c>
    </row>
    <row r="153" spans="1:7" x14ac:dyDescent="0.2">
      <c r="A153" s="41" t="s">
        <v>669</v>
      </c>
      <c r="B153" s="37" t="s">
        <v>670</v>
      </c>
      <c r="C153" s="19" t="inlineStr">
        <is>
          <t xml:space="preserve">Medium</t>
        </is>
      </c>
      <c r="D153" s="19" t="inlineStr">
        <is>
          <t xml:space="preserve">Low</t>
        </is>
      </c>
      <c r="E153" s="19" t="inlineStr">
        <is>
          <t xml:space="preserve">Medium</t>
        </is>
      </c>
      <c r="F153" s="19" t="inlineStr">
        <is>
          <t xml:space="preserve">Low</t>
        </is>
      </c>
      <c r="G153" s="19" t="inlineStr">
        <is>
          <t xml:space="preserve">Medium</t>
        </is>
      </c>
    </row>
    <row r="154" spans="1:7" x14ac:dyDescent="0.2">
      <c r="A154" s="40" t="s">
        <v>673</v>
      </c>
      <c r="B154" s="35" t="s">
        <v>674</v>
      </c>
      <c r="C154" s="15"/>
      <c r="D154" s="15" t="inlineStr">
        <is>
          <t xml:space="preserve">High</t>
        </is>
      </c>
      <c r="E154" s="15"/>
      <c r="F154" s="15"/>
      <c r="G154" s="15"/>
    </row>
    <row r="155" spans="1:7" x14ac:dyDescent="0.2">
      <c r="A155" s="41" t="s">
        <v>677</v>
      </c>
      <c r="B155" s="37" t="s">
        <v>678</v>
      </c>
      <c r="C155" s="19" t="inlineStr">
        <is>
          <t xml:space="preserve">Medium</t>
        </is>
      </c>
      <c r="D155" s="19" t="inlineStr">
        <is>
          <t xml:space="preserve">Medium</t>
        </is>
      </c>
      <c r="E155" s="19" t="inlineStr">
        <is>
          <t xml:space="preserve">High</t>
        </is>
      </c>
      <c r="F155" s="19" t="inlineStr">
        <is>
          <t xml:space="preserve">Low</t>
        </is>
      </c>
      <c r="G155" s="19" t="inlineStr">
        <is>
          <t xml:space="preserve">High</t>
        </is>
      </c>
    </row>
    <row r="156" spans="1:7" x14ac:dyDescent="0.2">
      <c r="A156" s="40" t="s">
        <v>681</v>
      </c>
      <c r="B156" s="35" t="s">
        <v>682</v>
      </c>
      <c r="C156" s="15" t="inlineStr">
        <is>
          <t xml:space="preserve">High</t>
        </is>
      </c>
      <c r="D156" s="15"/>
      <c r="E156" s="15" t="inlineStr">
        <is>
          <t xml:space="preserve">High</t>
        </is>
      </c>
      <c r="F156" s="15" t="inlineStr">
        <is>
          <t xml:space="preserve">High</t>
        </is>
      </c>
      <c r="G156" s="15" t="inlineStr">
        <is>
          <t xml:space="preserve">High</t>
        </is>
      </c>
    </row>
    <row r="157" spans="1:7" x14ac:dyDescent="0.2">
      <c r="A157" s="41" t="s">
        <v>685</v>
      </c>
      <c r="B157" s="37" t="s">
        <v>686</v>
      </c>
      <c r="C157" s="19" t="inlineStr">
        <is>
          <t xml:space="preserve">High</t>
        </is>
      </c>
      <c r="D157" s="19"/>
      <c r="E157" s="19" t="inlineStr">
        <is>
          <t xml:space="preserve">High</t>
        </is>
      </c>
      <c r="F157" s="19" t="inlineStr">
        <is>
          <t xml:space="preserve">High</t>
        </is>
      </c>
      <c r="G157" s="19" t="inlineStr">
        <is>
          <t xml:space="preserve">High</t>
        </is>
      </c>
    </row>
    <row r="158" spans="1:7" x14ac:dyDescent="0.2">
      <c r="A158" s="40" t="s">
        <v>689</v>
      </c>
      <c r="B158" s="35" t="s">
        <v>690</v>
      </c>
      <c r="C158" s="15"/>
      <c r="D158" s="15"/>
      <c r="E158" s="15"/>
      <c r="F158" s="15"/>
      <c r="G158" s="15"/>
    </row>
    <row r="159" spans="1:7" x14ac:dyDescent="0.2">
      <c r="A159" s="41" t="s">
        <v>693</v>
      </c>
      <c r="B159" s="37" t="s">
        <v>694</v>
      </c>
      <c r="C159" s="19" t="inlineStr">
        <is>
          <t xml:space="preserve">Medium</t>
        </is>
      </c>
      <c r="D159" s="19" t="inlineStr">
        <is>
          <t xml:space="preserve">Medium</t>
        </is>
      </c>
      <c r="E159" s="19" t="inlineStr">
        <is>
          <t xml:space="preserve">Medium</t>
        </is>
      </c>
      <c r="F159" s="19" t="inlineStr">
        <is>
          <t xml:space="preserve">Low</t>
        </is>
      </c>
      <c r="G159" s="19" t="inlineStr">
        <is>
          <t xml:space="preserve">Low</t>
        </is>
      </c>
    </row>
    <row r="160" spans="1:7" x14ac:dyDescent="0.2">
      <c r="A160" s="40" t="s">
        <v>697</v>
      </c>
      <c r="B160" s="35" t="s">
        <v>698</v>
      </c>
      <c r="C160" s="15" t="inlineStr">
        <is>
          <t xml:space="preserve">Low</t>
        </is>
      </c>
      <c r="D160" s="15" t="inlineStr">
        <is>
          <t xml:space="preserve">Low</t>
        </is>
      </c>
      <c r="E160" s="15"/>
      <c r="F160" s="15"/>
      <c r="G160" s="15" t="inlineStr">
        <is>
          <t xml:space="preserve">Low</t>
        </is>
      </c>
    </row>
    <row r="161" spans="1:7" x14ac:dyDescent="0.2">
      <c r="A161" s="41" t="s">
        <v>701</v>
      </c>
      <c r="B161" s="37" t="s">
        <v>702</v>
      </c>
      <c r="C161" s="19" t="inlineStr">
        <is>
          <t xml:space="preserve">Medium</t>
        </is>
      </c>
      <c r="D161" s="19"/>
      <c r="E161" s="19" t="inlineStr">
        <is>
          <t xml:space="preserve">High</t>
        </is>
      </c>
      <c r="F161" s="19" t="inlineStr">
        <is>
          <t xml:space="preserve">Low</t>
        </is>
      </c>
      <c r="G161" s="19" t="inlineStr">
        <is>
          <t xml:space="preserve">High</t>
        </is>
      </c>
    </row>
    <row r="162" spans="1:7" x14ac:dyDescent="0.2">
      <c r="A162" s="40" t="s">
        <v>705</v>
      </c>
      <c r="B162" s="35" t="s">
        <v>706</v>
      </c>
      <c r="C162" s="15" t="inlineStr">
        <is>
          <t xml:space="preserve">Medium</t>
        </is>
      </c>
      <c r="D162" s="15" t="inlineStr">
        <is>
          <t xml:space="preserve">Medium</t>
        </is>
      </c>
      <c r="E162" s="15" t="inlineStr">
        <is>
          <t xml:space="preserve">Low</t>
        </is>
      </c>
      <c r="F162" s="15" t="inlineStr">
        <is>
          <t xml:space="preserve">Low</t>
        </is>
      </c>
      <c r="G162" s="15" t="inlineStr">
        <is>
          <t xml:space="preserve">Medium</t>
        </is>
      </c>
    </row>
    <row r="163" spans="1:7" x14ac:dyDescent="0.2">
      <c r="A163" s="41" t="s">
        <v>709</v>
      </c>
      <c r="B163" s="37" t="s">
        <v>710</v>
      </c>
      <c r="C163" s="19"/>
      <c r="D163" s="19"/>
      <c r="E163" s="19"/>
      <c r="F163" s="19"/>
      <c r="G163" s="19" t="inlineStr">
        <is>
          <t xml:space="preserve">Medium</t>
        </is>
      </c>
    </row>
    <row r="164" spans="1:7" x14ac:dyDescent="0.2">
      <c r="A164" s="40" t="s">
        <v>713</v>
      </c>
      <c r="B164" s="35" t="s">
        <v>714</v>
      </c>
      <c r="C164" s="15" t="inlineStr">
        <is>
          <t xml:space="preserve">Low</t>
        </is>
      </c>
      <c r="D164" s="15" t="inlineStr">
        <is>
          <t xml:space="preserve">Medium</t>
        </is>
      </c>
      <c r="E164" s="15" t="inlineStr">
        <is>
          <t xml:space="preserve">Low</t>
        </is>
      </c>
      <c r="F164" s="15" t="inlineStr">
        <is>
          <t xml:space="preserve">Low</t>
        </is>
      </c>
      <c r="G164" s="15" t="inlineStr">
        <is>
          <t xml:space="preserve">Low</t>
        </is>
      </c>
    </row>
    <row r="165" spans="1:7" x14ac:dyDescent="0.2">
      <c r="A165" s="41" t="s">
        <v>717</v>
      </c>
      <c r="B165" s="37" t="s">
        <v>718</v>
      </c>
      <c r="C165" s="19" t="inlineStr">
        <is>
          <t xml:space="preserve">High</t>
        </is>
      </c>
      <c r="D165" s="19"/>
      <c r="E165" s="19" t="inlineStr">
        <is>
          <t xml:space="preserve">High</t>
        </is>
      </c>
      <c r="F165" s="19" t="inlineStr">
        <is>
          <t xml:space="preserve">Low</t>
        </is>
      </c>
      <c r="G165" s="19" t="inlineStr">
        <is>
          <t xml:space="preserve">Medium</t>
        </is>
      </c>
    </row>
    <row r="166" spans="1:7" x14ac:dyDescent="0.2">
      <c r="A166" s="40" t="s">
        <v>721</v>
      </c>
      <c r="B166" s="35" t="s">
        <v>722</v>
      </c>
      <c r="C166" s="15" t="inlineStr">
        <is>
          <t xml:space="preserve">High</t>
        </is>
      </c>
      <c r="D166" s="15"/>
      <c r="E166" s="15" t="inlineStr">
        <is>
          <t xml:space="preserve">High</t>
        </is>
      </c>
      <c r="F166" s="15" t="inlineStr">
        <is>
          <t xml:space="preserve">High</t>
        </is>
      </c>
      <c r="G166" s="15" t="inlineStr">
        <is>
          <t xml:space="preserve">High</t>
        </is>
      </c>
    </row>
    <row r="167" spans="1:7" x14ac:dyDescent="0.2">
      <c r="A167" s="41" t="s">
        <v>725</v>
      </c>
      <c r="B167" s="37" t="s">
        <v>726</v>
      </c>
      <c r="C167" s="19" t="inlineStr">
        <is>
          <t xml:space="preserve">High</t>
        </is>
      </c>
      <c r="D167" s="19" t="inlineStr">
        <is>
          <t xml:space="preserve">Medium</t>
        </is>
      </c>
      <c r="E167" s="19" t="inlineStr">
        <is>
          <t xml:space="preserve">High</t>
        </is>
      </c>
      <c r="F167" s="19" t="inlineStr">
        <is>
          <t xml:space="preserve">High</t>
        </is>
      </c>
      <c r="G167" s="19" t="inlineStr">
        <is>
          <t xml:space="preserve">High</t>
        </is>
      </c>
    </row>
    <row r="168" spans="1:7" x14ac:dyDescent="0.2">
      <c r="A168" s="40" t="s">
        <v>729</v>
      </c>
      <c r="B168" s="35" t="s">
        <v>730</v>
      </c>
      <c r="C168" s="15"/>
      <c r="D168" s="15"/>
      <c r="E168" s="15"/>
      <c r="F168" s="15"/>
      <c r="G168" s="15" t="inlineStr">
        <is>
          <t xml:space="preserve">Low</t>
        </is>
      </c>
    </row>
    <row r="169" spans="1:7" x14ac:dyDescent="0.2">
      <c r="A169" s="41" t="s">
        <v>733</v>
      </c>
      <c r="B169" s="37" t="s">
        <v>734</v>
      </c>
      <c r="C169" s="19"/>
      <c r="D169" s="19"/>
      <c r="E169" s="19"/>
      <c r="F169" s="19"/>
      <c r="G169" s="19"/>
    </row>
    <row r="170" spans="1:7" x14ac:dyDescent="0.2">
      <c r="A170" s="40" t="s">
        <v>737</v>
      </c>
      <c r="B170" s="35" t="s">
        <v>738</v>
      </c>
      <c r="C170" s="15"/>
      <c r="D170" s="15"/>
      <c r="E170" s="15" t="inlineStr">
        <is>
          <t xml:space="preserve">High</t>
        </is>
      </c>
      <c r="F170" s="15" t="inlineStr">
        <is>
          <t xml:space="preserve">Low</t>
        </is>
      </c>
      <c r="G170" s="15" t="inlineStr">
        <is>
          <t xml:space="preserve">Medium</t>
        </is>
      </c>
    </row>
    <row r="171" spans="1:7" x14ac:dyDescent="0.2">
      <c r="A171" s="41" t="s">
        <v>741</v>
      </c>
      <c r="B171" s="37" t="s">
        <v>742</v>
      </c>
      <c r="C171" s="19" t="inlineStr">
        <is>
          <t xml:space="preserve">Medium</t>
        </is>
      </c>
      <c r="D171" s="19" t="inlineStr">
        <is>
          <t xml:space="preserve">Low</t>
        </is>
      </c>
      <c r="E171" s="19" t="inlineStr">
        <is>
          <t xml:space="preserve">Medium</t>
        </is>
      </c>
      <c r="F171" s="19" t="inlineStr">
        <is>
          <t xml:space="preserve">Low</t>
        </is>
      </c>
      <c r="G171" s="19" t="inlineStr">
        <is>
          <t xml:space="preserve">Medium</t>
        </is>
      </c>
    </row>
    <row r="172" spans="1:7" x14ac:dyDescent="0.2">
      <c r="A172" s="40" t="s">
        <v>745</v>
      </c>
      <c r="B172" s="35" t="s">
        <v>746</v>
      </c>
      <c r="C172" s="15"/>
      <c r="D172" s="15"/>
      <c r="E172" s="15"/>
      <c r="F172" s="15"/>
      <c r="G172" s="15"/>
    </row>
    <row r="173" spans="1:7" x14ac:dyDescent="0.2">
      <c r="A173" s="41" t="s">
        <v>749</v>
      </c>
      <c r="B173" s="37" t="s">
        <v>750</v>
      </c>
      <c r="C173" s="19"/>
      <c r="D173" s="19"/>
      <c r="E173" s="19"/>
      <c r="F173" s="19"/>
      <c r="G173" s="19"/>
    </row>
    <row r="174" spans="1:7" x14ac:dyDescent="0.2">
      <c r="A174" s="40" t="s">
        <v>753</v>
      </c>
      <c r="B174" s="35" t="s">
        <v>754</v>
      </c>
      <c r="C174" s="15" t="inlineStr">
        <is>
          <t xml:space="preserve">Low</t>
        </is>
      </c>
      <c r="D174" s="15" t="inlineStr">
        <is>
          <t xml:space="preserve">Low</t>
        </is>
      </c>
      <c r="E174" s="15" t="inlineStr">
        <is>
          <t xml:space="preserve">Low</t>
        </is>
      </c>
      <c r="F174" s="15" t="inlineStr">
        <is>
          <t xml:space="preserve">Low</t>
        </is>
      </c>
      <c r="G174" s="15" t="inlineStr">
        <is>
          <t xml:space="preserve">Low</t>
        </is>
      </c>
    </row>
    <row r="175" spans="1:7" x14ac:dyDescent="0.2">
      <c r="A175" s="41" t="s">
        <v>757</v>
      </c>
      <c r="B175" s="37" t="s">
        <v>758</v>
      </c>
      <c r="C175" s="19" t="inlineStr">
        <is>
          <t xml:space="preserve">Medium</t>
        </is>
      </c>
      <c r="D175" s="19" t="inlineStr">
        <is>
          <t xml:space="preserve">High</t>
        </is>
      </c>
      <c r="E175" s="19" t="inlineStr">
        <is>
          <t xml:space="preserve">Medium</t>
        </is>
      </c>
      <c r="F175" s="19" t="inlineStr">
        <is>
          <t xml:space="preserve">Medium</t>
        </is>
      </c>
      <c r="G175" s="19" t="inlineStr">
        <is>
          <t xml:space="preserve">Medium</t>
        </is>
      </c>
    </row>
    <row r="176" spans="1:7" x14ac:dyDescent="0.2">
      <c r="A176" s="40" t="s">
        <v>761</v>
      </c>
      <c r="B176" s="35" t="s">
        <v>762</v>
      </c>
      <c r="C176" s="15" t="inlineStr">
        <is>
          <t xml:space="preserve">Medium</t>
        </is>
      </c>
      <c r="D176" s="15" t="inlineStr">
        <is>
          <t xml:space="preserve">Medium</t>
        </is>
      </c>
      <c r="E176" s="15" t="inlineStr">
        <is>
          <t xml:space="preserve">High</t>
        </is>
      </c>
      <c r="F176" s="15" t="inlineStr">
        <is>
          <t xml:space="preserve">High</t>
        </is>
      </c>
      <c r="G176" s="15" t="inlineStr">
        <is>
          <t xml:space="preserve">High</t>
        </is>
      </c>
    </row>
    <row r="177" spans="1:7" x14ac:dyDescent="0.2">
      <c r="A177" s="41" t="s">
        <v>765</v>
      </c>
      <c r="B177" s="37" t="s">
        <v>766</v>
      </c>
      <c r="C177" s="19"/>
      <c r="D177" s="19"/>
      <c r="E177" s="19"/>
      <c r="F177" s="19"/>
      <c r="G177" s="19" t="inlineStr">
        <is>
          <t xml:space="preserve">Low</t>
        </is>
      </c>
    </row>
    <row r="178" spans="1:7" x14ac:dyDescent="0.2">
      <c r="A178" s="40" t="s">
        <v>769</v>
      </c>
      <c r="B178" s="35" t="s">
        <v>770</v>
      </c>
      <c r="C178" s="15"/>
      <c r="D178" s="15"/>
      <c r="E178" s="15"/>
      <c r="F178" s="15" t="inlineStr">
        <is>
          <t xml:space="preserve">High</t>
        </is>
      </c>
      <c r="G178" s="15" t="inlineStr">
        <is>
          <t xml:space="preserve">High</t>
        </is>
      </c>
    </row>
    <row r="179" spans="1:7" x14ac:dyDescent="0.2">
      <c r="A179" s="41" t="s">
        <v>773</v>
      </c>
      <c r="B179" s="37" t="s">
        <v>774</v>
      </c>
      <c r="C179" s="19" t="inlineStr">
        <is>
          <t xml:space="preserve">Medium</t>
        </is>
      </c>
      <c r="D179" s="19" t="inlineStr">
        <is>
          <t xml:space="preserve">High</t>
        </is>
      </c>
      <c r="E179" s="19" t="inlineStr">
        <is>
          <t xml:space="preserve">High</t>
        </is>
      </c>
      <c r="F179" s="19" t="inlineStr">
        <is>
          <t xml:space="preserve">Low</t>
        </is>
      </c>
      <c r="G179" s="19" t="inlineStr">
        <is>
          <t xml:space="preserve">Medium</t>
        </is>
      </c>
    </row>
    <row r="180" spans="1:7" x14ac:dyDescent="0.2">
      <c r="A180" s="40" t="s">
        <v>777</v>
      </c>
      <c r="B180" s="35" t="s">
        <v>778</v>
      </c>
      <c r="C180" s="15" t="inlineStr">
        <is>
          <t xml:space="preserve">High</t>
        </is>
      </c>
      <c r="D180" s="15"/>
      <c r="E180" s="15" t="inlineStr">
        <is>
          <t xml:space="preserve">High</t>
        </is>
      </c>
      <c r="F180" s="15" t="inlineStr">
        <is>
          <t xml:space="preserve">Low</t>
        </is>
      </c>
      <c r="G180" s="15" t="inlineStr">
        <is>
          <t xml:space="preserve">High</t>
        </is>
      </c>
    </row>
    <row r="181" spans="1:7" x14ac:dyDescent="0.2">
      <c r="A181" s="41" t="s">
        <v>781</v>
      </c>
      <c r="B181" s="37" t="s">
        <v>782</v>
      </c>
      <c r="C181" s="19" t="inlineStr">
        <is>
          <t xml:space="preserve">Medium</t>
        </is>
      </c>
      <c r="D181" s="19" t="inlineStr">
        <is>
          <t xml:space="preserve">Low</t>
        </is>
      </c>
      <c r="E181" s="19" t="inlineStr">
        <is>
          <t xml:space="preserve">High</t>
        </is>
      </c>
      <c r="F181" s="19" t="inlineStr">
        <is>
          <t xml:space="preserve">Low</t>
        </is>
      </c>
      <c r="G181" s="19" t="inlineStr">
        <is>
          <t xml:space="preserve">Medium</t>
        </is>
      </c>
    </row>
    <row r="182" spans="1:7" x14ac:dyDescent="0.2">
      <c r="A182" s="40" t="s">
        <v>785</v>
      </c>
      <c r="B182" s="35" t="s">
        <v>786</v>
      </c>
      <c r="C182" s="15" t="inlineStr">
        <is>
          <t xml:space="preserve">Medium</t>
        </is>
      </c>
      <c r="D182" s="15" t="inlineStr">
        <is>
          <t xml:space="preserve">Low</t>
        </is>
      </c>
      <c r="E182" s="15" t="inlineStr">
        <is>
          <t xml:space="preserve">High</t>
        </is>
      </c>
      <c r="F182" s="15" t="inlineStr">
        <is>
          <t xml:space="preserve">Low</t>
        </is>
      </c>
      <c r="G182" s="15" t="inlineStr">
        <is>
          <t xml:space="preserve">High</t>
        </is>
      </c>
    </row>
    <row r="183" spans="1:7" x14ac:dyDescent="0.2">
      <c r="A183" s="41" t="s">
        <v>789</v>
      </c>
      <c r="B183" s="37" t="s">
        <v>790</v>
      </c>
      <c r="C183" s="19" t="inlineStr">
        <is>
          <t xml:space="preserve">Medium</t>
        </is>
      </c>
      <c r="D183" s="19" t="inlineStr">
        <is>
          <t xml:space="preserve">Medium</t>
        </is>
      </c>
      <c r="E183" s="19" t="inlineStr">
        <is>
          <t xml:space="preserve">High</t>
        </is>
      </c>
      <c r="F183" s="19" t="inlineStr">
        <is>
          <t xml:space="preserve">High</t>
        </is>
      </c>
      <c r="G183" s="19" t="inlineStr">
        <is>
          <t xml:space="preserve">High</t>
        </is>
      </c>
    </row>
    <row r="184" spans="1:7" x14ac:dyDescent="0.2">
      <c r="A184" s="40" t="s">
        <v>793</v>
      </c>
      <c r="B184" s="35" t="s">
        <v>794</v>
      </c>
      <c r="C184" s="15"/>
      <c r="D184" s="15"/>
      <c r="E184" s="15"/>
      <c r="F184" s="15"/>
      <c r="G184" s="15"/>
    </row>
    <row r="185" spans="1:7" x14ac:dyDescent="0.2">
      <c r="A185" s="41" t="s">
        <v>797</v>
      </c>
      <c r="B185" s="37" t="s">
        <v>798</v>
      </c>
      <c r="C185" s="19" t="inlineStr">
        <is>
          <t xml:space="preserve">Medium</t>
        </is>
      </c>
      <c r="D185" s="19" t="inlineStr">
        <is>
          <t xml:space="preserve">Low</t>
        </is>
      </c>
      <c r="E185" s="19" t="inlineStr">
        <is>
          <t xml:space="preserve">Medium</t>
        </is>
      </c>
      <c r="F185" s="19" t="inlineStr">
        <is>
          <t xml:space="preserve">Low</t>
        </is>
      </c>
      <c r="G185" s="19" t="inlineStr">
        <is>
          <t xml:space="preserve">Low</t>
        </is>
      </c>
    </row>
    <row r="186" spans="1:7" x14ac:dyDescent="0.2">
      <c r="A186" s="40" t="s">
        <v>801</v>
      </c>
      <c r="B186" s="35" t="s">
        <v>802</v>
      </c>
      <c r="C186" s="15" t="inlineStr">
        <is>
          <t xml:space="preserve">Low</t>
        </is>
      </c>
      <c r="D186" s="15" t="inlineStr">
        <is>
          <t xml:space="preserve">Low</t>
        </is>
      </c>
      <c r="E186" s="15" t="inlineStr">
        <is>
          <t xml:space="preserve">Medium</t>
        </is>
      </c>
      <c r="F186" s="15" t="inlineStr">
        <is>
          <t xml:space="preserve">Low</t>
        </is>
      </c>
      <c r="G186" s="15" t="inlineStr">
        <is>
          <t xml:space="preserve">Low</t>
        </is>
      </c>
    </row>
    <row r="187" spans="1:7" x14ac:dyDescent="0.2">
      <c r="A187" s="41" t="s">
        <v>805</v>
      </c>
      <c r="B187" s="37" t="s">
        <v>806</v>
      </c>
      <c r="C187" s="19"/>
      <c r="D187" s="19" t="inlineStr">
        <is>
          <t xml:space="preserve">High</t>
        </is>
      </c>
      <c r="E187" s="19"/>
      <c r="F187" s="19"/>
      <c r="G187" s="19" t="inlineStr">
        <is>
          <t xml:space="preserve">Medium</t>
        </is>
      </c>
    </row>
    <row r="188" spans="1:7" x14ac:dyDescent="0.2">
      <c r="A188" s="40" t="s">
        <v>809</v>
      </c>
      <c r="B188" s="35" t="s">
        <v>810</v>
      </c>
      <c r="C188" s="15" t="inlineStr">
        <is>
          <t xml:space="preserve">Medium</t>
        </is>
      </c>
      <c r="D188" s="15" t="inlineStr">
        <is>
          <t xml:space="preserve">High</t>
        </is>
      </c>
      <c r="E188" s="15" t="inlineStr">
        <is>
          <t xml:space="preserve">Medium</t>
        </is>
      </c>
      <c r="F188" s="15" t="inlineStr">
        <is>
          <t xml:space="preserve">Low</t>
        </is>
      </c>
      <c r="G188" s="15" t="inlineStr">
        <is>
          <t xml:space="preserve">Low</t>
        </is>
      </c>
    </row>
    <row r="189" spans="1:7" x14ac:dyDescent="0.2">
      <c r="A189" s="41" t="s">
        <v>813</v>
      </c>
      <c r="B189" s="37" t="s">
        <v>814</v>
      </c>
      <c r="C189" s="19" t="inlineStr">
        <is>
          <t xml:space="preserve">Medium</t>
        </is>
      </c>
      <c r="D189" s="19" t="inlineStr">
        <is>
          <t xml:space="preserve">Low</t>
        </is>
      </c>
      <c r="E189" s="19" t="inlineStr">
        <is>
          <t xml:space="preserve">Medium</t>
        </is>
      </c>
      <c r="F189" s="19" t="inlineStr">
        <is>
          <t xml:space="preserve">Low</t>
        </is>
      </c>
      <c r="G189" s="19" t="inlineStr">
        <is>
          <t xml:space="preserve">Medium</t>
        </is>
      </c>
    </row>
    <row r="190" spans="1:7" x14ac:dyDescent="0.2">
      <c r="A190" s="40" t="s">
        <v>817</v>
      </c>
      <c r="B190" s="35" t="s">
        <v>818</v>
      </c>
      <c r="C190" s="15"/>
      <c r="D190" s="15" t="inlineStr">
        <is>
          <t xml:space="preserve">Medium</t>
        </is>
      </c>
      <c r="E190" s="15" t="inlineStr">
        <is>
          <t xml:space="preserve">High</t>
        </is>
      </c>
      <c r="F190" s="15" t="inlineStr">
        <is>
          <t xml:space="preserve">High</t>
        </is>
      </c>
      <c r="G190" s="15" t="inlineStr">
        <is>
          <t xml:space="preserve">High</t>
        </is>
      </c>
    </row>
    <row r="191" spans="1:7" x14ac:dyDescent="0.2">
      <c r="A191" s="41" t="s">
        <v>821</v>
      </c>
      <c r="B191" s="37" t="s">
        <v>822</v>
      </c>
      <c r="C191" s="19" t="inlineStr">
        <is>
          <t xml:space="preserve">Medium</t>
        </is>
      </c>
      <c r="D191" s="19" t="inlineStr">
        <is>
          <t xml:space="preserve">Low</t>
        </is>
      </c>
      <c r="E191" s="19" t="inlineStr">
        <is>
          <t xml:space="preserve">Medium</t>
        </is>
      </c>
      <c r="F191" s="19" t="inlineStr">
        <is>
          <t xml:space="preserve">Low</t>
        </is>
      </c>
      <c r="G191" s="19" t="inlineStr">
        <is>
          <t xml:space="preserve">Medium</t>
        </is>
      </c>
    </row>
    <row r="192" spans="1:7" x14ac:dyDescent="0.2">
      <c r="A192" s="40" t="s">
        <v>825</v>
      </c>
      <c r="B192" s="35" t="s">
        <v>826</v>
      </c>
      <c r="C192" s="15"/>
      <c r="D192" s="15"/>
      <c r="E192" s="15"/>
      <c r="F192" s="15"/>
      <c r="G192" s="15" t="inlineStr">
        <is>
          <t xml:space="preserve">Medium</t>
        </is>
      </c>
    </row>
    <row r="193" spans="1:7" x14ac:dyDescent="0.2">
      <c r="A193" s="41" t="s">
        <v>829</v>
      </c>
      <c r="B193" s="37" t="s">
        <v>830</v>
      </c>
      <c r="C193" s="19"/>
      <c r="D193" s="19"/>
      <c r="E193" s="19"/>
      <c r="F193" s="19"/>
      <c r="G193" s="19"/>
    </row>
    <row r="194" spans="1:7" x14ac:dyDescent="0.2">
      <c r="A194" s="40" t="s">
        <v>833</v>
      </c>
      <c r="B194" s="35" t="s">
        <v>834</v>
      </c>
      <c r="C194" s="15"/>
      <c r="D194" s="15"/>
      <c r="E194" s="15"/>
      <c r="F194" s="15"/>
      <c r="G194" s="15"/>
    </row>
    <row r="195" spans="1:7" x14ac:dyDescent="0.2">
      <c r="A195" s="41" t="s">
        <v>837</v>
      </c>
      <c r="B195" s="37" t="s">
        <v>838</v>
      </c>
      <c r="C195" s="19" t="inlineStr">
        <is>
          <t xml:space="preserve">Medium</t>
        </is>
      </c>
      <c r="D195" s="19" t="inlineStr">
        <is>
          <t xml:space="preserve">High</t>
        </is>
      </c>
      <c r="E195" s="19"/>
      <c r="F195" s="19"/>
      <c r="G195" s="19" t="inlineStr">
        <is>
          <t xml:space="preserve">Low</t>
        </is>
      </c>
    </row>
    <row r="196" spans="1:7" x14ac:dyDescent="0.2">
      <c r="A196" s="40" t="s">
        <v>841</v>
      </c>
      <c r="B196" s="35" t="s">
        <v>842</v>
      </c>
      <c r="C196" s="15" t="inlineStr">
        <is>
          <t xml:space="preserve">Medium</t>
        </is>
      </c>
      <c r="D196" s="15" t="inlineStr">
        <is>
          <t xml:space="preserve">High</t>
        </is>
      </c>
      <c r="E196" s="15" t="inlineStr">
        <is>
          <t xml:space="preserve">Medium</t>
        </is>
      </c>
      <c r="F196" s="15"/>
      <c r="G196" s="15" t="inlineStr">
        <is>
          <t xml:space="preserve">Low</t>
        </is>
      </c>
    </row>
    <row r="197" spans="1:7" x14ac:dyDescent="0.2">
      <c r="A197" s="41" t="s">
        <v>845</v>
      </c>
      <c r="B197" s="37" t="s">
        <v>846</v>
      </c>
      <c r="C197" s="19"/>
      <c r="D197" s="19"/>
      <c r="E197" s="19"/>
      <c r="F197" s="19"/>
      <c r="G197" s="19"/>
    </row>
    <row r="198" spans="1:7" x14ac:dyDescent="0.2">
      <c r="A198" s="40" t="s">
        <v>849</v>
      </c>
      <c r="B198" s="35" t="s">
        <v>850</v>
      </c>
      <c r="C198" s="15"/>
      <c r="D198" s="15"/>
      <c r="E198" s="15"/>
      <c r="F198" s="15"/>
      <c r="G198" s="15"/>
    </row>
    <row r="199" spans="1:7" x14ac:dyDescent="0.2">
      <c r="A199" s="41" t="s">
        <v>853</v>
      </c>
      <c r="B199" s="37" t="s">
        <v>854</v>
      </c>
      <c r="C199" s="19" t="inlineStr">
        <is>
          <t xml:space="preserve">Medium</t>
        </is>
      </c>
      <c r="D199" s="19" t="inlineStr">
        <is>
          <t xml:space="preserve">Medium</t>
        </is>
      </c>
      <c r="E199" s="19" t="inlineStr">
        <is>
          <t xml:space="preserve">Low</t>
        </is>
      </c>
      <c r="F199" s="19"/>
      <c r="G199" s="19" t="inlineStr">
        <is>
          <t xml:space="preserve">Low</t>
        </is>
      </c>
    </row>
    <row r="200" spans="1:7" x14ac:dyDescent="0.2">
      <c r="A200" s="40" t="s">
        <v>857</v>
      </c>
      <c r="B200" s="35" t="s">
        <v>858</v>
      </c>
      <c r="C200" s="15" t="inlineStr">
        <is>
          <t xml:space="preserve">Medium</t>
        </is>
      </c>
      <c r="D200" s="15" t="inlineStr">
        <is>
          <t xml:space="preserve">High</t>
        </is>
      </c>
      <c r="E200" s="15"/>
      <c r="F200" s="15"/>
      <c r="G200" s="15" t="inlineStr">
        <is>
          <t xml:space="preserve">Low</t>
        </is>
      </c>
    </row>
    <row r="201" spans="1:7" x14ac:dyDescent="0.2">
      <c r="A201" s="41" t="s">
        <v>861</v>
      </c>
      <c r="B201" s="37" t="s">
        <v>862</v>
      </c>
      <c r="C201" s="19" t="inlineStr">
        <is>
          <t xml:space="preserve">Low</t>
        </is>
      </c>
      <c r="D201" s="19" t="inlineStr">
        <is>
          <t xml:space="preserve">Medium</t>
        </is>
      </c>
      <c r="E201" s="19"/>
      <c r="F201" s="19"/>
      <c r="G201" s="19" t="inlineStr">
        <is>
          <t xml:space="preserve">Low</t>
        </is>
      </c>
    </row>
    <row r="202" spans="1:7" x14ac:dyDescent="0.2">
      <c r="A202" s="40" t="s">
        <v>865</v>
      </c>
      <c r="B202" s="35" t="s">
        <v>866</v>
      </c>
      <c r="C202" s="15" t="inlineStr">
        <is>
          <t xml:space="preserve">Medium</t>
        </is>
      </c>
      <c r="D202" s="15"/>
      <c r="E202" s="15" t="inlineStr">
        <is>
          <t xml:space="preserve">Medium</t>
        </is>
      </c>
      <c r="F202" s="15"/>
      <c r="G202" s="15" t="inlineStr">
        <is>
          <t xml:space="preserve">Medium</t>
        </is>
      </c>
    </row>
    <row r="203" spans="1:7" x14ac:dyDescent="0.2">
      <c r="A203" s="41" t="s">
        <v>869</v>
      </c>
      <c r="B203" s="37" t="s">
        <v>870</v>
      </c>
      <c r="C203" s="19" t="inlineStr">
        <is>
          <t xml:space="preserve">Medium</t>
        </is>
      </c>
      <c r="D203" s="19" t="inlineStr">
        <is>
          <t xml:space="preserve">High</t>
        </is>
      </c>
      <c r="E203" s="19" t="inlineStr">
        <is>
          <t xml:space="preserve">Medium</t>
        </is>
      </c>
      <c r="F203" s="19" t="inlineStr">
        <is>
          <t xml:space="preserve">Low</t>
        </is>
      </c>
      <c r="G203" s="19" t="inlineStr">
        <is>
          <t xml:space="preserve">Medium</t>
        </is>
      </c>
    </row>
    <row r="204" spans="1:7" x14ac:dyDescent="0.2">
      <c r="A204" s="40" t="s">
        <v>873</v>
      </c>
      <c r="B204" s="35" t="s">
        <v>874</v>
      </c>
      <c r="C204" s="15" t="inlineStr">
        <is>
          <t xml:space="preserve">Medium</t>
        </is>
      </c>
      <c r="D204" s="15"/>
      <c r="E204" s="15" t="inlineStr">
        <is>
          <t xml:space="preserve">Medium</t>
        </is>
      </c>
      <c r="F204" s="15" t="inlineStr">
        <is>
          <t xml:space="preserve">Low</t>
        </is>
      </c>
      <c r="G204" s="15" t="inlineStr">
        <is>
          <t xml:space="preserve">Medium</t>
        </is>
      </c>
    </row>
    <row r="205" spans="1:7" x14ac:dyDescent="0.2">
      <c r="A205" s="41" t="s">
        <v>877</v>
      </c>
      <c r="B205" s="37" t="s">
        <v>878</v>
      </c>
      <c r="C205" s="19" t="inlineStr">
        <is>
          <t xml:space="preserve">Medium</t>
        </is>
      </c>
      <c r="D205" s="19" t="inlineStr">
        <is>
          <t xml:space="preserve">Medium</t>
        </is>
      </c>
      <c r="E205" s="19" t="inlineStr">
        <is>
          <t xml:space="preserve">High</t>
        </is>
      </c>
      <c r="F205" s="19" t="inlineStr">
        <is>
          <t xml:space="preserve">Low</t>
        </is>
      </c>
      <c r="G205" s="19" t="inlineStr">
        <is>
          <t xml:space="preserve">High</t>
        </is>
      </c>
    </row>
    <row r="206" spans="1:7" x14ac:dyDescent="0.2">
      <c r="A206" s="40" t="s">
        <v>881</v>
      </c>
      <c r="B206" s="35" t="s">
        <v>882</v>
      </c>
      <c r="C206" s="15" t="inlineStr">
        <is>
          <t xml:space="preserve">Medium</t>
        </is>
      </c>
      <c r="D206" s="15" t="inlineStr">
        <is>
          <t xml:space="preserve">High</t>
        </is>
      </c>
      <c r="E206" s="15" t="inlineStr">
        <is>
          <t xml:space="preserve">Low</t>
        </is>
      </c>
      <c r="F206" s="15"/>
      <c r="G206" s="15" t="inlineStr">
        <is>
          <t xml:space="preserve">Low</t>
        </is>
      </c>
    </row>
    <row r="207" spans="1:7" x14ac:dyDescent="0.2">
      <c r="A207" s="41" t="s">
        <v>885</v>
      </c>
      <c r="B207" s="37" t="s">
        <v>886</v>
      </c>
      <c r="C207" s="19" t="inlineStr">
        <is>
          <t xml:space="preserve">High</t>
        </is>
      </c>
      <c r="D207" s="19"/>
      <c r="E207" s="19" t="inlineStr">
        <is>
          <t xml:space="preserve">High</t>
        </is>
      </c>
      <c r="F207" s="19" t="inlineStr">
        <is>
          <t xml:space="preserve">Low</t>
        </is>
      </c>
      <c r="G207" s="19" t="inlineStr">
        <is>
          <t xml:space="preserve">High</t>
        </is>
      </c>
    </row>
    <row r="208" spans="1:7" x14ac:dyDescent="0.2">
      <c r="A208" s="40" t="s">
        <v>889</v>
      </c>
      <c r="B208" s="35" t="s">
        <v>890</v>
      </c>
      <c r="C208" s="15" t="inlineStr">
        <is>
          <t xml:space="preserve">Medium</t>
        </is>
      </c>
      <c r="D208" s="15" t="inlineStr">
        <is>
          <t xml:space="preserve">Medium</t>
        </is>
      </c>
      <c r="E208" s="15" t="inlineStr">
        <is>
          <t xml:space="preserve">Low</t>
        </is>
      </c>
      <c r="F208" s="15" t="inlineStr">
        <is>
          <t xml:space="preserve">Low</t>
        </is>
      </c>
      <c r="G208" s="15" t="inlineStr">
        <is>
          <t xml:space="preserve">Low</t>
        </is>
      </c>
    </row>
    <row r="209" spans="1:7" x14ac:dyDescent="0.2">
      <c r="A209" s="41" t="s">
        <v>893</v>
      </c>
      <c r="B209" s="37" t="s">
        <v>894</v>
      </c>
      <c r="C209" s="19"/>
      <c r="D209" s="19"/>
      <c r="E209" s="19"/>
      <c r="F209" s="19"/>
      <c r="G209" s="19"/>
    </row>
    <row r="210" spans="1:7" x14ac:dyDescent="0.2">
      <c r="A210" s="40" t="s">
        <v>897</v>
      </c>
      <c r="B210" s="35" t="s">
        <v>898</v>
      </c>
      <c r="C210" s="15" t="inlineStr">
        <is>
          <t xml:space="preserve">Medium</t>
        </is>
      </c>
      <c r="D210" s="15" t="inlineStr">
        <is>
          <t xml:space="preserve">Low</t>
        </is>
      </c>
      <c r="E210" s="15" t="inlineStr">
        <is>
          <t xml:space="preserve">Medium</t>
        </is>
      </c>
      <c r="F210" s="15" t="inlineStr">
        <is>
          <t xml:space="preserve">Low</t>
        </is>
      </c>
      <c r="G210" s="15" t="inlineStr">
        <is>
          <t xml:space="preserve">Low</t>
        </is>
      </c>
    </row>
    <row r="211" spans="1:7" x14ac:dyDescent="0.2">
      <c r="A211" s="41" t="s">
        <v>901</v>
      </c>
      <c r="B211" s="37" t="s">
        <v>902</v>
      </c>
      <c r="C211" s="19" t="inlineStr">
        <is>
          <t xml:space="preserve">Low</t>
        </is>
      </c>
      <c r="D211" s="19" t="inlineStr">
        <is>
          <t xml:space="preserve">Low</t>
        </is>
      </c>
      <c r="E211" s="19" t="inlineStr">
        <is>
          <t xml:space="preserve">Medium</t>
        </is>
      </c>
      <c r="F211" s="19" t="inlineStr">
        <is>
          <t xml:space="preserve">Low</t>
        </is>
      </c>
      <c r="G211" s="19" t="inlineStr">
        <is>
          <t xml:space="preserve">Low</t>
        </is>
      </c>
    </row>
    <row r="212" spans="1:7" x14ac:dyDescent="0.2">
      <c r="A212" s="40" t="s">
        <v>905</v>
      </c>
      <c r="B212" s="35" t="s">
        <v>906</v>
      </c>
      <c r="C212" s="15" t="inlineStr">
        <is>
          <t xml:space="preserve">High</t>
        </is>
      </c>
      <c r="D212" s="15"/>
      <c r="E212" s="15" t="inlineStr">
        <is>
          <t xml:space="preserve">Medium</t>
        </is>
      </c>
      <c r="F212" s="15"/>
      <c r="G212" s="15" t="inlineStr">
        <is>
          <t xml:space="preserve">Low</t>
        </is>
      </c>
    </row>
    <row r="213" spans="1:7" x14ac:dyDescent="0.2">
      <c r="A213" s="41" t="s">
        <v>909</v>
      </c>
      <c r="B213" s="37" t="s">
        <v>910</v>
      </c>
      <c r="C213" s="19"/>
      <c r="D213" s="19"/>
      <c r="E213" s="19" t="inlineStr">
        <is>
          <t xml:space="preserve">High</t>
        </is>
      </c>
      <c r="F213" s="19" t="inlineStr">
        <is>
          <t xml:space="preserve">High</t>
        </is>
      </c>
      <c r="G213" s="19" t="inlineStr">
        <is>
          <t xml:space="preserve">High</t>
        </is>
      </c>
    </row>
    <row r="214" spans="1:7" x14ac:dyDescent="0.2">
      <c r="A214" s="40" t="s">
        <v>913</v>
      </c>
      <c r="B214" s="35" t="s">
        <v>914</v>
      </c>
      <c r="C214" s="15" t="inlineStr">
        <is>
          <t xml:space="preserve">Medium</t>
        </is>
      </c>
      <c r="D214" s="15" t="inlineStr">
        <is>
          <t xml:space="preserve">Medium</t>
        </is>
      </c>
      <c r="E214" s="15" t="inlineStr">
        <is>
          <t xml:space="preserve">Medium</t>
        </is>
      </c>
      <c r="F214" s="15" t="inlineStr">
        <is>
          <t xml:space="preserve">Low</t>
        </is>
      </c>
      <c r="G214" s="15" t="inlineStr">
        <is>
          <t xml:space="preserve">High</t>
        </is>
      </c>
    </row>
    <row r="215" spans="1:7" x14ac:dyDescent="0.2">
      <c r="A215" s="41" t="s">
        <v>917</v>
      </c>
      <c r="B215" s="37" t="s">
        <v>918</v>
      </c>
      <c r="C215" s="19"/>
      <c r="D215" s="19"/>
      <c r="E215" s="19"/>
      <c r="F215" s="19"/>
      <c r="G215" s="19"/>
    </row>
    <row r="216" spans="1:7" x14ac:dyDescent="0.2">
      <c r="A216" s="40" t="s">
        <v>921</v>
      </c>
      <c r="B216" s="35" t="s">
        <v>922</v>
      </c>
      <c r="C216" s="15" t="inlineStr">
        <is>
          <t xml:space="preserve">Medium</t>
        </is>
      </c>
      <c r="D216" s="15" t="inlineStr">
        <is>
          <t xml:space="preserve">Medium</t>
        </is>
      </c>
      <c r="E216" s="15" t="inlineStr">
        <is>
          <t xml:space="preserve">Low</t>
        </is>
      </c>
      <c r="F216" s="15" t="inlineStr">
        <is>
          <t xml:space="preserve">Low</t>
        </is>
      </c>
      <c r="G216" s="15" t="inlineStr">
        <is>
          <t xml:space="preserve">Low</t>
        </is>
      </c>
    </row>
    <row r="217" spans="1:7" x14ac:dyDescent="0.2">
      <c r="A217" s="41" t="s">
        <v>925</v>
      </c>
      <c r="B217" s="37" t="s">
        <v>926</v>
      </c>
      <c r="C217" s="19"/>
      <c r="D217" s="19"/>
      <c r="E217" s="19"/>
      <c r="F217" s="19"/>
      <c r="G217" s="19"/>
    </row>
    <row r="218" spans="1:7" x14ac:dyDescent="0.2">
      <c r="A218" s="40" t="s">
        <v>929</v>
      </c>
      <c r="B218" s="35" t="s">
        <v>930</v>
      </c>
      <c r="C218" s="15"/>
      <c r="D218" s="15"/>
      <c r="E218" s="15" t="inlineStr">
        <is>
          <t xml:space="preserve">High</t>
        </is>
      </c>
      <c r="F218" s="15" t="inlineStr">
        <is>
          <t xml:space="preserve">Low</t>
        </is>
      </c>
      <c r="G218" s="15" t="inlineStr">
        <is>
          <t xml:space="preserve">High</t>
        </is>
      </c>
    </row>
    <row r="219" spans="1:7" x14ac:dyDescent="0.2">
      <c r="A219" s="41" t="s">
        <v>933</v>
      </c>
      <c r="B219" s="37" t="s">
        <v>934</v>
      </c>
      <c r="C219" s="19" t="inlineStr">
        <is>
          <t xml:space="preserve">Medium</t>
        </is>
      </c>
      <c r="D219" s="19" t="inlineStr">
        <is>
          <t xml:space="preserve">Low</t>
        </is>
      </c>
      <c r="E219" s="19" t="inlineStr">
        <is>
          <t xml:space="preserve">Medium</t>
        </is>
      </c>
      <c r="F219" s="19" t="inlineStr">
        <is>
          <t xml:space="preserve">Low</t>
        </is>
      </c>
      <c r="G219" s="19" t="inlineStr">
        <is>
          <t xml:space="preserve">Medium</t>
        </is>
      </c>
    </row>
    <row r="220" spans="1:7" x14ac:dyDescent="0.2">
      <c r="A220" s="40" t="s">
        <v>937</v>
      </c>
      <c r="B220" s="35" t="s">
        <v>938</v>
      </c>
      <c r="C220" s="15" t="inlineStr">
        <is>
          <t xml:space="preserve">Medium</t>
        </is>
      </c>
      <c r="D220" s="15" t="inlineStr">
        <is>
          <t xml:space="preserve">High</t>
        </is>
      </c>
      <c r="E220" s="15" t="inlineStr">
        <is>
          <t xml:space="preserve">High</t>
        </is>
      </c>
      <c r="F220" s="15" t="inlineStr">
        <is>
          <t xml:space="preserve">Low</t>
        </is>
      </c>
      <c r="G220" s="15" t="inlineStr">
        <is>
          <t xml:space="preserve">Medium</t>
        </is>
      </c>
    </row>
    <row r="221" spans="1:7" x14ac:dyDescent="0.2">
      <c r="A221" s="41" t="s">
        <v>941</v>
      </c>
      <c r="B221" s="37" t="s">
        <v>942</v>
      </c>
      <c r="C221" s="19"/>
      <c r="D221" s="19"/>
      <c r="E221" s="19" t="inlineStr">
        <is>
          <t xml:space="preserve">High</t>
        </is>
      </c>
      <c r="F221" s="19" t="inlineStr">
        <is>
          <t xml:space="preserve">Low</t>
        </is>
      </c>
      <c r="G221" s="19" t="inlineStr">
        <is>
          <t xml:space="preserve">High</t>
        </is>
      </c>
    </row>
    <row r="222" spans="1:7" x14ac:dyDescent="0.2">
      <c r="A222" s="40" t="s">
        <v>945</v>
      </c>
      <c r="B222" s="35" t="s">
        <v>946</v>
      </c>
      <c r="C222" s="15" t="inlineStr">
        <is>
          <t xml:space="preserve">High</t>
        </is>
      </c>
      <c r="D222" s="15"/>
      <c r="E222" s="15" t="inlineStr">
        <is>
          <t xml:space="preserve">High</t>
        </is>
      </c>
      <c r="F222" s="15"/>
      <c r="G222" s="15" t="inlineStr">
        <is>
          <t xml:space="preserve">Medium</t>
        </is>
      </c>
    </row>
    <row r="223" spans="1:7" x14ac:dyDescent="0.2">
      <c r="A223" s="41" t="s">
        <v>949</v>
      </c>
      <c r="B223" s="37" t="s">
        <v>950</v>
      </c>
      <c r="C223" s="19"/>
      <c r="D223" s="19"/>
      <c r="E223" s="19"/>
      <c r="F223" s="19"/>
      <c r="G223" s="19"/>
    </row>
    <row r="224" spans="1:7" x14ac:dyDescent="0.2">
      <c r="A224" s="40" t="s">
        <v>953</v>
      </c>
      <c r="B224" s="35" t="s">
        <v>954</v>
      </c>
      <c r="C224" s="15" t="inlineStr">
        <is>
          <t xml:space="preserve">Low</t>
        </is>
      </c>
      <c r="D224" s="15" t="inlineStr">
        <is>
          <t xml:space="preserve">Low</t>
        </is>
      </c>
      <c r="E224" s="15" t="inlineStr">
        <is>
          <t xml:space="preserve">Low</t>
        </is>
      </c>
      <c r="F224" s="15" t="inlineStr">
        <is>
          <t xml:space="preserve">Low</t>
        </is>
      </c>
      <c r="G224" s="15" t="inlineStr">
        <is>
          <t xml:space="preserve">Low</t>
        </is>
      </c>
    </row>
    <row r="225" spans="1:7" x14ac:dyDescent="0.2">
      <c r="A225" s="41" t="s">
        <v>957</v>
      </c>
      <c r="B225" s="37" t="s">
        <v>958</v>
      </c>
      <c r="C225" s="19" t="inlineStr">
        <is>
          <t xml:space="preserve">Medium</t>
        </is>
      </c>
      <c r="D225" s="19" t="inlineStr">
        <is>
          <t xml:space="preserve">High</t>
        </is>
      </c>
      <c r="E225" s="19" t="inlineStr">
        <is>
          <t xml:space="preserve">Low</t>
        </is>
      </c>
      <c r="F225" s="19" t="inlineStr">
        <is>
          <t xml:space="preserve">Low</t>
        </is>
      </c>
      <c r="G225" s="19" t="inlineStr">
        <is>
          <t xml:space="preserve">Low</t>
        </is>
      </c>
    </row>
    <row r="226" spans="1:7" x14ac:dyDescent="0.2">
      <c r="A226" s="40" t="s">
        <v>961</v>
      </c>
      <c r="B226" s="35" t="s">
        <v>962</v>
      </c>
      <c r="C226" s="15"/>
      <c r="D226" s="15"/>
      <c r="E226" s="15" t="inlineStr">
        <is>
          <t xml:space="preserve">High</t>
        </is>
      </c>
      <c r="F226" s="15" t="inlineStr">
        <is>
          <t xml:space="preserve">High</t>
        </is>
      </c>
      <c r="G226" s="15" t="inlineStr">
        <is>
          <t xml:space="preserve">High</t>
        </is>
      </c>
    </row>
    <row r="227" spans="1:7" x14ac:dyDescent="0.2">
      <c r="A227" s="41" t="s">
        <v>965</v>
      </c>
      <c r="B227" s="37" t="s">
        <v>966</v>
      </c>
      <c r="C227" s="19" t="inlineStr">
        <is>
          <t xml:space="preserve">Medium</t>
        </is>
      </c>
      <c r="D227" s="19" t="inlineStr">
        <is>
          <t xml:space="preserve">Medium</t>
        </is>
      </c>
      <c r="E227" s="19" t="inlineStr">
        <is>
          <t xml:space="preserve">Low</t>
        </is>
      </c>
      <c r="F227" s="19" t="inlineStr">
        <is>
          <t xml:space="preserve">Low</t>
        </is>
      </c>
      <c r="G227" s="19" t="inlineStr">
        <is>
          <t xml:space="preserve">Low</t>
        </is>
      </c>
    </row>
    <row r="228" spans="1:7" x14ac:dyDescent="0.2">
      <c r="A228" s="40" t="s">
        <v>969</v>
      </c>
      <c r="B228" s="35" t="s">
        <v>970</v>
      </c>
      <c r="C228" s="15" t="inlineStr">
        <is>
          <t xml:space="preserve">High</t>
        </is>
      </c>
      <c r="D228" s="15"/>
      <c r="E228" s="15" t="inlineStr">
        <is>
          <t xml:space="preserve">High</t>
        </is>
      </c>
      <c r="F228" s="15" t="inlineStr">
        <is>
          <t xml:space="preserve">Medium</t>
        </is>
      </c>
      <c r="G228" s="15" t="inlineStr">
        <is>
          <t xml:space="preserve">Medium</t>
        </is>
      </c>
    </row>
    <row r="229" spans="1:7" x14ac:dyDescent="0.2">
      <c r="A229" s="41" t="s">
        <v>973</v>
      </c>
      <c r="B229" s="37" t="s">
        <v>974</v>
      </c>
      <c r="C229" s="19" t="inlineStr">
        <is>
          <t xml:space="preserve">Medium</t>
        </is>
      </c>
      <c r="D229" s="19" t="inlineStr">
        <is>
          <t xml:space="preserve">High</t>
        </is>
      </c>
      <c r="E229" s="19" t="inlineStr">
        <is>
          <t xml:space="preserve">Medium</t>
        </is>
      </c>
      <c r="F229" s="19" t="inlineStr">
        <is>
          <t xml:space="preserve">Low</t>
        </is>
      </c>
      <c r="G229" s="19" t="inlineStr">
        <is>
          <t xml:space="preserve">High</t>
        </is>
      </c>
    </row>
    <row r="230" spans="1:7" x14ac:dyDescent="0.2">
      <c r="A230" s="40" t="s">
        <v>977</v>
      </c>
      <c r="B230" s="35" t="s">
        <v>978</v>
      </c>
      <c r="C230" s="15" t="inlineStr">
        <is>
          <t xml:space="preserve">Medium</t>
        </is>
      </c>
      <c r="D230" s="15" t="inlineStr">
        <is>
          <t xml:space="preserve">Medium</t>
        </is>
      </c>
      <c r="E230" s="15" t="inlineStr">
        <is>
          <t xml:space="preserve">High</t>
        </is>
      </c>
      <c r="F230" s="15" t="inlineStr">
        <is>
          <t xml:space="preserve">High</t>
        </is>
      </c>
      <c r="G230" s="15" t="inlineStr">
        <is>
          <t xml:space="preserve">High</t>
        </is>
      </c>
    </row>
    <row r="231" spans="1:7" x14ac:dyDescent="0.2">
      <c r="A231" s="41" t="s">
        <v>981</v>
      </c>
      <c r="B231" s="37" t="s">
        <v>982</v>
      </c>
      <c r="C231" s="19" t="inlineStr">
        <is>
          <t xml:space="preserve">Medium</t>
        </is>
      </c>
      <c r="D231" s="19"/>
      <c r="E231" s="19" t="inlineStr">
        <is>
          <t xml:space="preserve">Medium</t>
        </is>
      </c>
      <c r="F231" s="19" t="inlineStr">
        <is>
          <t xml:space="preserve">Low</t>
        </is>
      </c>
      <c r="G231" s="19" t="inlineStr">
        <is>
          <t xml:space="preserve">Medium</t>
        </is>
      </c>
    </row>
    <row r="232" spans="1:7" x14ac:dyDescent="0.2">
      <c r="A232" s="40" t="s">
        <v>985</v>
      </c>
      <c r="B232" s="35" t="s">
        <v>986</v>
      </c>
      <c r="C232" s="15" t="inlineStr">
        <is>
          <t xml:space="preserve">High</t>
        </is>
      </c>
      <c r="D232" s="15"/>
      <c r="E232" s="15" t="inlineStr">
        <is>
          <t xml:space="preserve">High</t>
        </is>
      </c>
      <c r="F232" s="15" t="inlineStr">
        <is>
          <t xml:space="preserve">High</t>
        </is>
      </c>
      <c r="G232" s="15" t="inlineStr">
        <is>
          <t xml:space="preserve">High</t>
        </is>
      </c>
    </row>
    <row r="233" spans="1:7" x14ac:dyDescent="0.2">
      <c r="A233" s="41" t="s">
        <v>989</v>
      </c>
      <c r="B233" s="37" t="s">
        <v>990</v>
      </c>
      <c r="C233" s="19"/>
      <c r="D233" s="19"/>
      <c r="E233" s="19"/>
      <c r="F233" s="19"/>
      <c r="G233" s="19"/>
    </row>
    <row r="234" spans="1:7" x14ac:dyDescent="0.2">
      <c r="A234" s="40" t="s">
        <v>993</v>
      </c>
      <c r="B234" s="35" t="s">
        <v>994</v>
      </c>
      <c r="C234" s="15" t="inlineStr">
        <is>
          <t xml:space="preserve">Medium</t>
        </is>
      </c>
      <c r="D234" s="15"/>
      <c r="E234" s="15"/>
      <c r="F234" s="15"/>
      <c r="G234" s="15" t="inlineStr">
        <is>
          <t xml:space="preserve">Low</t>
        </is>
      </c>
    </row>
    <row r="235" spans="1:7" x14ac:dyDescent="0.2">
      <c r="A235" s="41" t="s">
        <v>997</v>
      </c>
      <c r="B235" s="37" t="s">
        <v>998</v>
      </c>
      <c r="C235" s="19"/>
      <c r="D235" s="19"/>
      <c r="E235" s="19"/>
      <c r="F235" s="19"/>
      <c r="G235" s="19"/>
    </row>
    <row r="236" spans="1:7" x14ac:dyDescent="0.2">
      <c r="A236" s="40" t="s">
        <v>1001</v>
      </c>
      <c r="B236" s="35" t="s">
        <v>1002</v>
      </c>
      <c r="C236" s="15" t="inlineStr">
        <is>
          <t xml:space="preserve">Medium</t>
        </is>
      </c>
      <c r="D236" s="15" t="inlineStr">
        <is>
          <t xml:space="preserve">Medium</t>
        </is>
      </c>
      <c r="E236" s="15" t="inlineStr">
        <is>
          <t xml:space="preserve">Medium</t>
        </is>
      </c>
      <c r="F236" s="15" t="inlineStr">
        <is>
          <t xml:space="preserve">Low</t>
        </is>
      </c>
      <c r="G236" s="15" t="inlineStr">
        <is>
          <t xml:space="preserve">Medium</t>
        </is>
      </c>
    </row>
    <row r="237" spans="1:7" x14ac:dyDescent="0.2">
      <c r="A237" s="41" t="s">
        <v>1005</v>
      </c>
      <c r="B237" s="37" t="s">
        <v>1006</v>
      </c>
      <c r="C237" s="19" t="inlineStr">
        <is>
          <t xml:space="preserve">Medium</t>
        </is>
      </c>
      <c r="D237" s="19" t="inlineStr">
        <is>
          <t xml:space="preserve">Low</t>
        </is>
      </c>
      <c r="E237" s="19" t="inlineStr">
        <is>
          <t xml:space="preserve">High</t>
        </is>
      </c>
      <c r="F237" s="19" t="inlineStr">
        <is>
          <t xml:space="preserve">Low</t>
        </is>
      </c>
      <c r="G237" s="19" t="inlineStr">
        <is>
          <t xml:space="preserve">High</t>
        </is>
      </c>
    </row>
    <row r="238" spans="1:7" x14ac:dyDescent="0.2">
      <c r="A238" s="40" t="s">
        <v>1009</v>
      </c>
      <c r="B238" s="35" t="s">
        <v>1010</v>
      </c>
      <c r="C238" s="15" t="inlineStr">
        <is>
          <t xml:space="preserve">Medium</t>
        </is>
      </c>
      <c r="D238" s="15" t="inlineStr">
        <is>
          <t xml:space="preserve">Medium</t>
        </is>
      </c>
      <c r="E238" s="15" t="inlineStr">
        <is>
          <t xml:space="preserve">High</t>
        </is>
      </c>
      <c r="F238" s="15" t="inlineStr">
        <is>
          <t xml:space="preserve">Medium</t>
        </is>
      </c>
      <c r="G238" s="15" t="inlineStr">
        <is>
          <t xml:space="preserve">High</t>
        </is>
      </c>
    </row>
    <row r="239" spans="1:7" x14ac:dyDescent="0.2">
      <c r="A239" s="41" t="s">
        <v>1013</v>
      </c>
      <c r="B239" s="37" t="s">
        <v>1014</v>
      </c>
      <c r="C239" s="19" t="inlineStr">
        <is>
          <t xml:space="preserve">High</t>
        </is>
      </c>
      <c r="D239" s="19"/>
      <c r="E239" s="19" t="inlineStr">
        <is>
          <t xml:space="preserve">High</t>
        </is>
      </c>
      <c r="F239" s="19" t="inlineStr">
        <is>
          <t xml:space="preserve">Low</t>
        </is>
      </c>
      <c r="G239" s="19" t="inlineStr">
        <is>
          <t xml:space="preserve">Medium</t>
        </is>
      </c>
    </row>
    <row r="240" spans="1:7" x14ac:dyDescent="0.2">
      <c r="A240" s="40" t="s">
        <v>1017</v>
      </c>
      <c r="B240" s="35" t="s">
        <v>1018</v>
      </c>
      <c r="C240" s="15"/>
      <c r="D240" s="15" t="inlineStr">
        <is>
          <t xml:space="preserve">High</t>
        </is>
      </c>
      <c r="E240" s="15"/>
      <c r="F240" s="15"/>
      <c r="G240" s="15"/>
    </row>
    <row r="241" spans="1:7" x14ac:dyDescent="0.2">
      <c r="A241" s="41" t="s">
        <v>1021</v>
      </c>
      <c r="B241" s="37" t="s">
        <v>1022</v>
      </c>
      <c r="C241" s="19"/>
      <c r="D241" s="19"/>
      <c r="E241" s="19"/>
      <c r="F241" s="19"/>
      <c r="G241" s="19" t="inlineStr">
        <is>
          <t xml:space="preserve">Low</t>
        </is>
      </c>
    </row>
    <row r="242" spans="1:7" x14ac:dyDescent="0.2">
      <c r="A242" s="40" t="s">
        <v>1025</v>
      </c>
      <c r="B242" s="35" t="s">
        <v>1026</v>
      </c>
      <c r="C242" s="15" t="inlineStr">
        <is>
          <t xml:space="preserve">Medium</t>
        </is>
      </c>
      <c r="D242" s="15"/>
      <c r="E242" s="15" t="inlineStr">
        <is>
          <t xml:space="preserve">High</t>
        </is>
      </c>
      <c r="F242" s="15" t="inlineStr">
        <is>
          <t xml:space="preserve">Medium</t>
        </is>
      </c>
      <c r="G242" s="15" t="inlineStr">
        <is>
          <t xml:space="preserve">High</t>
        </is>
      </c>
    </row>
    <row r="243" spans="1:7" x14ac:dyDescent="0.2">
      <c r="A243" s="41" t="s">
        <v>1029</v>
      </c>
      <c r="B243" s="37" t="s">
        <v>1030</v>
      </c>
      <c r="C243" s="19" t="inlineStr">
        <is>
          <t xml:space="preserve">Medium</t>
        </is>
      </c>
      <c r="D243" s="19" t="inlineStr">
        <is>
          <t xml:space="preserve">Low</t>
        </is>
      </c>
      <c r="E243" s="19" t="inlineStr">
        <is>
          <t xml:space="preserve">High</t>
        </is>
      </c>
      <c r="F243" s="19" t="inlineStr">
        <is>
          <t xml:space="preserve">Medium</t>
        </is>
      </c>
      <c r="G243" s="19" t="inlineStr">
        <is>
          <t xml:space="preserve">High</t>
        </is>
      </c>
    </row>
    <row r="244" spans="1:7" x14ac:dyDescent="0.2">
      <c r="A244" s="40" t="s">
        <v>1033</v>
      </c>
      <c r="B244" s="35" t="s">
        <v>1034</v>
      </c>
      <c r="C244" s="15" t="inlineStr">
        <is>
          <t xml:space="preserve">High</t>
        </is>
      </c>
      <c r="D244" s="15" t="inlineStr">
        <is>
          <t xml:space="preserve">High</t>
        </is>
      </c>
      <c r="E244" s="15" t="inlineStr">
        <is>
          <t xml:space="preserve">Low</t>
        </is>
      </c>
      <c r="F244" s="15" t="inlineStr">
        <is>
          <t xml:space="preserve">Low</t>
        </is>
      </c>
      <c r="G244" s="15" t="inlineStr">
        <is>
          <t xml:space="preserve">Low</t>
        </is>
      </c>
    </row>
    <row r="245" spans="1:7" x14ac:dyDescent="0.2">
      <c r="A245" s="41" t="s">
        <v>1037</v>
      </c>
      <c r="B245" s="37" t="s">
        <v>1038</v>
      </c>
      <c r="C245" s="19" t="inlineStr">
        <is>
          <t xml:space="preserve">Medium</t>
        </is>
      </c>
      <c r="D245" s="19" t="inlineStr">
        <is>
          <t xml:space="preserve">Low</t>
        </is>
      </c>
      <c r="E245" s="19" t="inlineStr">
        <is>
          <t xml:space="preserve">Low</t>
        </is>
      </c>
      <c r="F245" s="19" t="inlineStr">
        <is>
          <t xml:space="preserve">Medium</t>
        </is>
      </c>
      <c r="G245" s="19" t="inlineStr">
        <is>
          <t xml:space="preserve">Medium</t>
        </is>
      </c>
    </row>
    <row r="246" spans="1:7" x14ac:dyDescent="0.2">
      <c r="A246" s="40" t="s">
        <v>1041</v>
      </c>
      <c r="B246" s="35" t="s">
        <v>1042</v>
      </c>
      <c r="C246" s="15" t="inlineStr">
        <is>
          <t xml:space="preserve">Medium</t>
        </is>
      </c>
      <c r="D246" s="15" t="inlineStr">
        <is>
          <t xml:space="preserve">High</t>
        </is>
      </c>
      <c r="E246" s="15" t="inlineStr">
        <is>
          <t xml:space="preserve">Low</t>
        </is>
      </c>
      <c r="F246" s="15" t="inlineStr">
        <is>
          <t xml:space="preserve">High</t>
        </is>
      </c>
      <c r="G246" s="15" t="inlineStr">
        <is>
          <t xml:space="preserve">Medium</t>
        </is>
      </c>
    </row>
    <row r="247" spans="1:7" x14ac:dyDescent="0.2">
      <c r="A247" s="41" t="s">
        <v>1045</v>
      </c>
      <c r="B247" s="37" t="s">
        <v>1046</v>
      </c>
      <c r="C247" s="19"/>
      <c r="D247" s="19"/>
      <c r="E247" s="19"/>
      <c r="F247" s="19"/>
      <c r="G247" s="19"/>
    </row>
    <row r="248" spans="1:7" x14ac:dyDescent="0.2">
      <c r="A248" s="40" t="s">
        <v>1049</v>
      </c>
      <c r="B248" s="35" t="s">
        <v>1050</v>
      </c>
      <c r="C248" s="15" t="inlineStr">
        <is>
          <t xml:space="preserve">Medium</t>
        </is>
      </c>
      <c r="D248" s="15" t="inlineStr">
        <is>
          <t xml:space="preserve">Medium</t>
        </is>
      </c>
      <c r="E248" s="15" t="inlineStr">
        <is>
          <t xml:space="preserve">Low</t>
        </is>
      </c>
      <c r="F248" s="15" t="inlineStr">
        <is>
          <t xml:space="preserve">Low</t>
        </is>
      </c>
      <c r="G248" s="15" t="inlineStr">
        <is>
          <t xml:space="preserve">Low</t>
        </is>
      </c>
    </row>
    <row r="249" spans="1:7" x14ac:dyDescent="0.2">
      <c r="A249" s="41" t="s">
        <v>1053</v>
      </c>
      <c r="B249" s="37" t="s">
        <v>1054</v>
      </c>
      <c r="C249" s="19" t="inlineStr">
        <is>
          <t xml:space="preserve">Medium</t>
        </is>
      </c>
      <c r="D249" s="19"/>
      <c r="E249" s="19" t="inlineStr">
        <is>
          <t xml:space="preserve">High</t>
        </is>
      </c>
      <c r="F249" s="19" t="inlineStr">
        <is>
          <t xml:space="preserve">Low</t>
        </is>
      </c>
      <c r="G249" s="19" t="inlineStr">
        <is>
          <t xml:space="preserve">Medium</t>
        </is>
      </c>
    </row>
    <row r="250" spans="1:7" x14ac:dyDescent="0.2">
      <c r="A250" s="40" t="s">
        <v>1057</v>
      </c>
      <c r="B250" s="35" t="s">
        <v>1058</v>
      </c>
      <c r="C250" s="15" t="inlineStr">
        <is>
          <t xml:space="preserve">Medium</t>
        </is>
      </c>
      <c r="D250" s="15" t="inlineStr">
        <is>
          <t xml:space="preserve">High</t>
        </is>
      </c>
      <c r="E250" s="15" t="inlineStr">
        <is>
          <t xml:space="preserve">Medium</t>
        </is>
      </c>
      <c r="F250" s="15"/>
      <c r="G250" s="15" t="inlineStr">
        <is>
          <t xml:space="preserve">Low</t>
        </is>
      </c>
    </row>
    <row r="251" spans="1:7" x14ac:dyDescent="0.2">
      <c r="A251" s="41" t="s">
        <v>1061</v>
      </c>
      <c r="B251" s="37" t="s">
        <v>1062</v>
      </c>
      <c r="C251" s="19" t="inlineStr">
        <is>
          <t xml:space="preserve">High</t>
        </is>
      </c>
      <c r="D251" s="19" t="inlineStr">
        <is>
          <t xml:space="preserve">High</t>
        </is>
      </c>
      <c r="E251" s="19" t="inlineStr">
        <is>
          <t xml:space="preserve">High</t>
        </is>
      </c>
      <c r="F251" s="19" t="inlineStr">
        <is>
          <t xml:space="preserve">Low</t>
        </is>
      </c>
      <c r="G251" s="19" t="inlineStr">
        <is>
          <t xml:space="preserve">High</t>
        </is>
      </c>
    </row>
    <row r="252" spans="1:7" x14ac:dyDescent="0.2">
      <c r="A252" s="40" t="s">
        <v>1065</v>
      </c>
      <c r="B252" s="35" t="s">
        <v>1066</v>
      </c>
      <c r="C252" s="15" t="inlineStr">
        <is>
          <t xml:space="preserve">High</t>
        </is>
      </c>
      <c r="D252" s="15" t="inlineStr">
        <is>
          <t xml:space="preserve">High</t>
        </is>
      </c>
      <c r="E252" s="15" t="inlineStr">
        <is>
          <t xml:space="preserve">Medium</t>
        </is>
      </c>
      <c r="F252" s="15" t="inlineStr">
        <is>
          <t xml:space="preserve">Low</t>
        </is>
      </c>
      <c r="G252" s="15" t="inlineStr">
        <is>
          <t xml:space="preserve">Medium</t>
        </is>
      </c>
    </row>
    <row r="253" spans="1:7" x14ac:dyDescent="0.2">
      <c r="A253" s="41" t="s">
        <v>1069</v>
      </c>
      <c r="B253" s="37" t="s">
        <v>1070</v>
      </c>
      <c r="C253" s="19"/>
      <c r="D253" s="19" t="inlineStr">
        <is>
          <t xml:space="preserve">High</t>
        </is>
      </c>
      <c r="E253" s="19"/>
      <c r="F253" s="19"/>
      <c r="G253" s="19"/>
    </row>
    <row r="254" spans="1:7" x14ac:dyDescent="0.2">
      <c r="A254" s="40" t="s">
        <v>1073</v>
      </c>
      <c r="B254" s="35" t="s">
        <v>1074</v>
      </c>
      <c r="C254" s="15"/>
      <c r="D254" s="15" t="inlineStr">
        <is>
          <t xml:space="preserve">Medium</t>
        </is>
      </c>
      <c r="E254" s="15"/>
      <c r="F254" s="15"/>
      <c r="G254" s="15" t="inlineStr">
        <is>
          <t xml:space="preserve">Low</t>
        </is>
      </c>
    </row>
    <row r="255" spans="1:7" x14ac:dyDescent="0.2">
      <c r="A255" s="41" t="s">
        <v>1077</v>
      </c>
      <c r="B255" s="37" t="s">
        <v>1078</v>
      </c>
      <c r="C255" s="19"/>
      <c r="D255" s="19"/>
      <c r="E255" s="19"/>
      <c r="F255" s="19"/>
      <c r="G255" s="19"/>
    </row>
    <row r="256" spans="1:7" x14ac:dyDescent="0.2">
      <c r="A256" s="40" t="s">
        <v>1081</v>
      </c>
      <c r="B256" s="35" t="s">
        <v>1082</v>
      </c>
      <c r="C256" s="15"/>
      <c r="D256" s="15"/>
      <c r="E256" s="15"/>
      <c r="F256" s="15"/>
      <c r="G256" s="15"/>
    </row>
    <row r="257" spans="1:7" x14ac:dyDescent="0.2">
      <c r="A257" s="41" t="s">
        <v>1085</v>
      </c>
      <c r="B257" s="37" t="s">
        <v>1086</v>
      </c>
      <c r="C257" s="19"/>
      <c r="D257" s="19"/>
      <c r="E257" s="19" t="inlineStr">
        <is>
          <t xml:space="preserve">High</t>
        </is>
      </c>
      <c r="F257" s="19" t="inlineStr">
        <is>
          <t xml:space="preserve">High</t>
        </is>
      </c>
      <c r="G257" s="19" t="inlineStr">
        <is>
          <t xml:space="preserve">High</t>
        </is>
      </c>
    </row>
    <row r="258" spans="1:7" x14ac:dyDescent="0.2">
      <c r="A258" s="40" t="s">
        <v>1089</v>
      </c>
      <c r="B258" s="35" t="s">
        <v>1090</v>
      </c>
      <c r="C258" s="15" t="inlineStr">
        <is>
          <t xml:space="preserve">Medium</t>
        </is>
      </c>
      <c r="D258" s="15"/>
      <c r="E258" s="15" t="inlineStr">
        <is>
          <t xml:space="preserve">High</t>
        </is>
      </c>
      <c r="F258" s="15" t="inlineStr">
        <is>
          <t xml:space="preserve">Low</t>
        </is>
      </c>
      <c r="G258" s="15" t="inlineStr">
        <is>
          <t xml:space="preserve">Medium</t>
        </is>
      </c>
    </row>
    <row r="259" spans="1:7" x14ac:dyDescent="0.2">
      <c r="A259" s="41" t="s">
        <v>1093</v>
      </c>
      <c r="B259" s="37" t="s">
        <v>1094</v>
      </c>
      <c r="C259" s="19" t="inlineStr">
        <is>
          <t xml:space="preserve">Medium</t>
        </is>
      </c>
      <c r="D259" s="19"/>
      <c r="E259" s="19" t="inlineStr">
        <is>
          <t xml:space="preserve">High</t>
        </is>
      </c>
      <c r="F259" s="19" t="inlineStr">
        <is>
          <t xml:space="preserve">Low</t>
        </is>
      </c>
      <c r="G259" s="19" t="inlineStr">
        <is>
          <t xml:space="preserve">High</t>
        </is>
      </c>
    </row>
    <row r="260" spans="1:7" x14ac:dyDescent="0.2">
      <c r="A260" s="40" t="s">
        <v>1097</v>
      </c>
      <c r="B260" s="13" t="s">
        <v>1098</v>
      </c>
      <c r="C260" s="15"/>
      <c r="D260" s="15"/>
      <c r="E260" s="15"/>
      <c r="F260" s="15"/>
      <c r="G260" s="15"/>
    </row>
    <row r="261" spans="1:7" x14ac:dyDescent="0.2">
      <c r="A261" s="41" t="inlineStr">
        <is>
          <t xml:space="preserve">UA-43</t>
        </is>
      </c>
      <c r="B261" s="37" t="inlineStr">
        <is>
          <t xml:space="preserve">Crimea (Autonomous Republic of), Ukraine</t>
        </is>
      </c>
      <c r="C261" s="19"/>
      <c r="D261" s="19"/>
      <c r="E261" s="19"/>
      <c r="F261" s="19"/>
      <c r="G261" s="19"/>
    </row>
    <row r="262" spans="1:7" x14ac:dyDescent="0.2">
      <c r="A262" s="41" t="inlineStr">
        <is>
          <t xml:space="preserve">UA-40</t>
        </is>
      </c>
      <c r="B262" s="37" t="inlineStr">
        <is>
          <t xml:space="preserve">Sevastopol, Ukraine</t>
        </is>
      </c>
      <c r="C262" s="19"/>
      <c r="D262" s="19"/>
      <c r="E262" s="19"/>
      <c r="F262" s="19"/>
      <c r="G262" s="19"/>
    </row>
    <row r="263" spans="1:7" x14ac:dyDescent="0.2">
      <c r="A263" s="41" t="inlineStr">
        <is>
          <t xml:space="preserve">UA-14</t>
        </is>
      </c>
      <c r="B263" s="37" t="inlineStr">
        <is>
          <t xml:space="preserve">Donetsk oblast - non-government-controlled areas, Ukraine</t>
        </is>
      </c>
      <c r="C263" s="19"/>
      <c r="D263" s="19"/>
      <c r="E263" s="19"/>
      <c r="F263" s="19"/>
      <c r="G263" s="19"/>
    </row>
    <row r="264" spans="1:7" x14ac:dyDescent="0.2">
      <c r="A264" s="41" t="inlineStr">
        <is>
          <t xml:space="preserve">UA-09</t>
        </is>
      </c>
      <c r="B264" s="37" t="inlineStr">
        <is>
          <t xml:space="preserve">Luhansk oblast - non-government-controlled areas, Ukraine</t>
        </is>
      </c>
      <c r="C264" s="19"/>
      <c r="D264" s="19"/>
      <c r="E264" s="19"/>
      <c r="F264" s="19"/>
      <c r="G264" s="19"/>
    </row>
    <row r="265" spans="1:7" x14ac:dyDescent="0.2">
      <c r="A265" s="41" t="inlineStr">
        <is>
          <t xml:space="preserve">UA-23</t>
        </is>
      </c>
      <c r="B265" s="37" t="inlineStr">
        <is>
          <t xml:space="preserve">Zaporizhzhia oblast - non-government-controlled areas, Ukraine</t>
        </is>
      </c>
      <c r="C265" s="19"/>
      <c r="D265" s="19"/>
      <c r="E265" s="19"/>
      <c r="F265" s="19"/>
      <c r="G265" s="19"/>
    </row>
    <row r="266" spans="1:7" x14ac:dyDescent="0.2">
      <c r="A266" s="41" t="inlineStr">
        <is>
          <t xml:space="preserve">UA-65</t>
        </is>
      </c>
      <c r="B266" s="37" t="inlineStr">
        <is>
          <t xml:space="preserve">Kherson oblast - non-government-controlled areas, Ukraine</t>
        </is>
      </c>
      <c r="C266" s="19"/>
      <c r="D266" s="19"/>
      <c r="E266" s="19"/>
      <c r="F266" s="19"/>
      <c r="G266" s="19"/>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5"/>
  <sheetViews>
    <sheetView showGridLines="0" workbookViewId="0">
      <selection activeCell="D21" sqref="D21"/>
    </sheetView>
  </sheetViews>
  <sheetFormatPr baseColWidth="10" defaultColWidth="8.83203125" defaultRowHeight="15" x14ac:dyDescent="0.2"/>
  <cols>
    <col min="1" max="1" width="34" customWidth="1"/>
    <col min="2" max="5" width="16" customWidth="1"/>
    <col min="6" max="6" width="58" customWidth="1"/>
  </cols>
  <sheetData>
    <row r="1" spans="1:6" x14ac:dyDescent="0.2">
      <c r="A1" s="6" t="s">
        <v>0</v>
      </c>
    </row>
    <row r="2" spans="1:6" ht="26" customHeight="1" x14ac:dyDescent="0.25">
      <c r="A2" s="7" t="s">
        <v>1122</v>
      </c>
    </row>
    <row r="3" spans="1:6" x14ac:dyDescent="0.2">
      <c r="A3" s="3" t="s">
        <v>1123</v>
      </c>
    </row>
    <row r="5" spans="1:6" x14ac:dyDescent="0.2">
      <c r="A5" s="24" t="s">
        <v>1124</v>
      </c>
      <c r="B5" s="25"/>
      <c r="C5" s="25"/>
      <c r="D5" s="25"/>
      <c r="E5" s="25"/>
      <c r="F5" s="25"/>
    </row>
    <row r="6" spans="1:6" x14ac:dyDescent="0.2">
      <c r="A6" s="42" t="s">
        <v>1125</v>
      </c>
      <c r="B6" s="43" t="s">
        <v>1126</v>
      </c>
      <c r="F6" s="43" t="s">
        <v>1127</v>
      </c>
    </row>
    <row r="7" spans="1:6" x14ac:dyDescent="0.2">
      <c r="A7" s="35" t="s">
        <v>25</v>
      </c>
      <c r="B7" s="14">
        <v>40</v>
      </c>
      <c r="F7" s="30" t="s">
        <v>1128</v>
      </c>
    </row>
    <row r="8" spans="1:6" x14ac:dyDescent="0.2">
      <c r="A8" s="35" t="s">
        <v>1118</v>
      </c>
      <c r="B8" s="14">
        <v>20</v>
      </c>
      <c r="F8" s="30" t="s">
        <v>1129</v>
      </c>
    </row>
    <row r="9" spans="1:6" x14ac:dyDescent="0.2">
      <c r="A9" s="35" t="s">
        <v>1119</v>
      </c>
      <c r="B9" s="14">
        <v>15</v>
      </c>
      <c r="F9" s="30" t="s">
        <v>1130</v>
      </c>
    </row>
    <row r="10" spans="1:6" x14ac:dyDescent="0.2">
      <c r="A10" s="35" t="s">
        <v>1120</v>
      </c>
      <c r="B10" s="14">
        <v>15</v>
      </c>
      <c r="F10" s="30" t="s">
        <v>1131</v>
      </c>
    </row>
    <row r="11" spans="1:6" x14ac:dyDescent="0.2">
      <c r="A11" s="35" t="s">
        <v>1121</v>
      </c>
      <c r="B11" s="14">
        <v>10</v>
      </c>
      <c r="F11" s="30" t="s">
        <v>1130</v>
      </c>
    </row>
    <row r="12" spans="1:6" x14ac:dyDescent="0.2">
      <c r="A12" s="29" t="s">
        <v>46</v>
      </c>
      <c r="B12" s="14">
        <f>SUM(B7:B11)</f>
        <v>100</v>
      </c>
      <c r="F12" s="30" t="s">
        <v>1132</v>
      </c>
    </row>
    <row r="14" spans="1:6" x14ac:dyDescent="0.2">
      <c r="A14" s="24" t="inlineStr">
        <is>
          <t xml:space="preserve">INDICATOR THRESHOLDS   (published value -&gt; risk category; used to set Data · Indices)</t>
        </is>
      </c>
      <c r="B14" s="25"/>
      <c r="C14" s="25"/>
      <c r="D14" s="25"/>
      <c r="E14" s="25"/>
      <c r="F14" s="25"/>
    </row>
    <row r="15" spans="1:6" x14ac:dyDescent="0.2">
      <c r="A15" s="42" t="s">
        <v>1125</v>
      </c>
      <c r="B15" s="43" t="s">
        <v>1134</v>
      </c>
      <c r="C15" s="43" t="s">
        <v>1135</v>
      </c>
      <c r="F15" s="43" t="s">
        <v>1136</v>
      </c>
    </row>
    <row r="16" spans="1:6" x14ac:dyDescent="0.2">
      <c r="A16" s="35" t="s">
        <v>25</v>
      </c>
      <c r="B16" s="15">
        <v>3.99</v>
      </c>
      <c r="C16" s="15">
        <v>5.99</v>
      </c>
      <c r="F16" s="30" t="inlineStr">
        <is>
          <t xml:space="preserve">0 to 10, higher = riskier.  up to 3.99 Low · up to 5.99 Medium · above High</t>
        </is>
      </c>
    </row>
    <row r="17" spans="1:6" x14ac:dyDescent="0.2">
      <c r="A17" s="35" t="s">
        <v>1118</v>
      </c>
      <c r="B17" s="15">
        <v>58</v>
      </c>
      <c r="C17" s="15">
        <v>68</v>
      </c>
      <c r="F17" s="30" t="inlineStr">
        <is>
          <t xml:space="preserve">0 to 100, higher = more secretive.  up to 58 Low · up to 68 Medium · above High</t>
        </is>
      </c>
    </row>
    <row r="18" spans="1:6" x14ac:dyDescent="0.2">
      <c r="A18" s="35" t="s">
        <v>1119</v>
      </c>
      <c r="B18" s="15">
        <v>39</v>
      </c>
      <c r="C18" s="15">
        <v>59</v>
      </c>
      <c r="F18" s="30" t="inlineStr">
        <is>
          <t xml:space="preserve">0 to 100, higher = cleaner.  up to 39 High · up to 59 Medium · above Low</t>
        </is>
      </c>
    </row>
    <row r="19" spans="1:6" x14ac:dyDescent="0.2">
      <c r="A19" s="35" t="s">
        <v>1120</v>
      </c>
      <c r="B19" s="15">
        <v>2</v>
      </c>
      <c r="C19" s="15">
        <v>4</v>
      </c>
      <c r="F19" s="30" t="inlineStr">
        <is>
          <t xml:space="preserve">0 to 10, higher = riskier.  up to 2 Low · up to 4 Medium · above High</t>
        </is>
      </c>
    </row>
    <row r="20" spans="1:6" x14ac:dyDescent="0.2">
      <c r="A20" s="35" t="s">
        <v>1121</v>
      </c>
      <c r="B20" s="15">
        <v>60</v>
      </c>
      <c r="C20" s="15">
        <v>77</v>
      </c>
      <c r="F20" s="30" t="inlineStr">
        <is>
          <t xml:space="preserve">0 to 100, higher = more stable.  below 60 High · below 77 Medium · from 77 Low</t>
        </is>
      </c>
    </row>
    <row r="21" spans="1:6" ht="42" customHeight="1" x14ac:dyDescent="0.2">
      <c r="F21" s="31" t="inlineStr">
        <is>
          <t xml:space="preserve">FSI and WGI cuts are the 33rd / 67th percentiles of the current published distribution. WGI moved to an absolute 0 to 100 scale in the 2025 revision; pre-2025 percentile thresholds are not transferable. The cuts document how the categories in Data · Indices were set; the formulas read the categories.</t>
        </is>
      </c>
    </row>
    <row r="23" spans="1:6" x14ac:dyDescent="0.2">
      <c r="A23" s="24" t="s">
        <v>1143</v>
      </c>
      <c r="B23" s="25"/>
      <c r="C23" s="25"/>
      <c r="D23" s="25"/>
      <c r="E23" s="25"/>
      <c r="F23" s="25"/>
    </row>
    <row r="24" spans="1:6" ht="28" customHeight="1" x14ac:dyDescent="0.2">
      <c r="A24" s="35" t="s">
        <v>1295</v>
      </c>
      <c r="B24" s="15">
        <f>5/3</f>
        <v>1.6666666666666667</v>
      </c>
      <c r="F24" s="31" t="inlineStr">
        <is>
          <t xml:space="preserve">Equal thirds of the 1 to 3 scale. Stated as a fraction, not a rounded decimal, so no jurisdiction lands on an ambiguous edge.</t>
        </is>
      </c>
    </row>
    <row r="25" spans="1:6" ht="28" customHeight="1" x14ac:dyDescent="0.2">
      <c r="A25" s="35" t="s">
        <v>1296</v>
      </c>
      <c r="B25" s="15">
        <f>7/3</f>
        <v>2.3333333333333335</v>
      </c>
      <c r="F25" s="31" t="s">
        <v>1145</v>
      </c>
    </row>
    <row r="26" spans="1:6" ht="28" customHeight="1" x14ac:dyDescent="0.2">
      <c r="A26" s="35" t="s">
        <v>1146</v>
      </c>
      <c r="B26" s="15">
        <v>0.5</v>
      </c>
      <c r="F26" s="31" t="s">
        <v>1147</v>
      </c>
    </row>
    <row r="27" spans="1:6" ht="28" customHeight="1" x14ac:dyDescent="0.2">
      <c r="A27" s="35" t="s">
        <v>1148</v>
      </c>
      <c r="B27" s="15">
        <v>2</v>
      </c>
      <c r="F27" s="31" t="s">
        <v>1149</v>
      </c>
    </row>
    <row r="29" spans="1:6" x14ac:dyDescent="0.2">
      <c r="A29" s="24" t="s">
        <v>1150</v>
      </c>
      <c r="B29" s="25"/>
      <c r="C29" s="25"/>
      <c r="D29" s="25"/>
      <c r="E29" s="25"/>
      <c r="F29" s="25"/>
    </row>
    <row r="30" spans="1:6" x14ac:dyDescent="0.2">
      <c r="A30" s="42" t="s">
        <v>1151</v>
      </c>
      <c r="B30" s="43" t="s">
        <v>1152</v>
      </c>
      <c r="F30" s="43" t="s">
        <v>20</v>
      </c>
    </row>
    <row r="31" spans="1:6" ht="26" customHeight="1" x14ac:dyDescent="0.2">
      <c r="A31" s="44" t="s">
        <v>44</v>
      </c>
      <c r="B31" s="15">
        <v>1</v>
      </c>
      <c r="F31" s="31" t="s">
        <v>1153</v>
      </c>
    </row>
    <row r="32" spans="1:6" ht="26" customHeight="1" x14ac:dyDescent="0.2">
      <c r="A32" s="44" t="s">
        <v>43</v>
      </c>
      <c r="B32" s="15">
        <v>2</v>
      </c>
      <c r="F32" s="31" t="s">
        <v>1154</v>
      </c>
    </row>
    <row r="33" spans="1:6" ht="26" customHeight="1" x14ac:dyDescent="0.2">
      <c r="A33" s="44" t="s">
        <v>42</v>
      </c>
      <c r="B33" s="15">
        <v>3</v>
      </c>
      <c r="F33" s="31" t="s">
        <v>1155</v>
      </c>
    </row>
    <row r="34" spans="1:6" ht="26" customHeight="1" x14ac:dyDescent="0.2">
      <c r="A34" s="44" t="s">
        <v>41</v>
      </c>
      <c r="B34" s="15">
        <v>4</v>
      </c>
      <c r="F34" s="31" t="s">
        <v>1156</v>
      </c>
    </row>
    <row r="35" spans="1:6" ht="26" customHeight="1" x14ac:dyDescent="0.2">
      <c r="A35" s="44" t="s">
        <v>45</v>
      </c>
      <c r="B35" s="15">
        <v>5</v>
      </c>
      <c r="F35" s="31" t="s">
        <v>1157</v>
      </c>
    </row>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20"/>
  <sheetViews>
    <sheetView showGridLines="0" workbookViewId="0">
      <pane xSplit="2" ySplit="5" topLeftCell="C6" activePane="bottomRight" state="frozen"/>
      <selection pane="topRight"/>
      <selection pane="bottomLeft"/>
      <selection pane="bottomRight" activeCell="E14" sqref="E14"/>
    </sheetView>
  </sheetViews>
  <sheetFormatPr baseColWidth="10" defaultColWidth="8.83203125" defaultRowHeight="15" x14ac:dyDescent="0.2"/>
  <cols>
    <col min="1" max="1" width="4" customWidth="1"/>
    <col min="2" max="2" width="30" customWidth="1"/>
    <col min="3" max="3" width="26" customWidth="1"/>
    <col min="4" max="4" width="24" customWidth="1"/>
    <col min="5" max="5" width="20" customWidth="1"/>
    <col min="6" max="6" width="16" customWidth="1"/>
    <col min="7" max="7" width="22" customWidth="1"/>
    <col min="8" max="8" width="16" customWidth="1"/>
    <col min="9" max="9" width="46" customWidth="1"/>
  </cols>
  <sheetData>
    <row r="1" spans="1:9" x14ac:dyDescent="0.2">
      <c r="A1" s="6" t="s">
        <v>0</v>
      </c>
    </row>
    <row r="2" spans="1:9" ht="26" customHeight="1" x14ac:dyDescent="0.25">
      <c r="A2" s="7" t="s">
        <v>1158</v>
      </c>
    </row>
    <row r="3" spans="1:9" x14ac:dyDescent="0.2">
      <c r="A3" s="3" t="s">
        <v>1159</v>
      </c>
    </row>
    <row r="5" spans="1:9" ht="30" customHeight="1" x14ac:dyDescent="0.2">
      <c r="A5" s="34" t="s">
        <v>1160</v>
      </c>
      <c r="B5" s="34" t="s">
        <v>1161</v>
      </c>
      <c r="C5" s="34" t="s">
        <v>1162</v>
      </c>
      <c r="D5" s="34" t="s">
        <v>1163</v>
      </c>
      <c r="E5" s="34" t="s">
        <v>1164</v>
      </c>
      <c r="F5" s="34" t="s">
        <v>1165</v>
      </c>
      <c r="G5" s="34" t="s">
        <v>1166</v>
      </c>
      <c r="H5" s="34" t="s">
        <v>1167</v>
      </c>
      <c r="I5" s="34" t="s">
        <v>1168</v>
      </c>
    </row>
    <row r="6" spans="1:9" ht="30" customHeight="1" x14ac:dyDescent="0.2">
      <c r="A6" s="15">
        <v>1</v>
      </c>
      <c r="B6" s="27" t="s">
        <v>1169</v>
      </c>
      <c r="C6" s="27" t="s">
        <v>1170</v>
      </c>
      <c r="D6" s="27" t="s">
        <v>1171</v>
      </c>
      <c r="E6" s="27" t="inlineStr">
        <is>
          <t xml:space="preserve">Plenary of 30 Oct 2026</t>
        </is>
      </c>
      <c r="F6" s="47" t="inlineStr">
        <is>
          <t xml:space="preserve">30.10.2026</t>
        </is>
      </c>
      <c r="G6" s="47" t="s">
        <v>1174</v>
      </c>
      <c r="H6" s="47" t="inlineStr">
        <is>
          <t xml:space="preserve">Feb 2027</t>
        </is>
      </c>
      <c r="I6" s="31" t="s">
        <v>1283</v>
      </c>
    </row>
    <row r="7" spans="1:9" ht="30" customHeight="1" x14ac:dyDescent="0.2">
      <c r="A7" s="19">
        <v>2</v>
      </c>
      <c r="B7" s="45" t="s">
        <v>1176</v>
      </c>
      <c r="C7" s="45" t="s">
        <v>1177</v>
      </c>
      <c r="D7" s="45" t="s">
        <v>1178</v>
      </c>
      <c r="E7" s="45" t="s">
        <v>1179</v>
      </c>
      <c r="F7" s="48" t="s">
        <v>1180</v>
      </c>
      <c r="G7" s="48" t="s">
        <v>1181</v>
      </c>
      <c r="H7" s="48" t="s">
        <v>1182</v>
      </c>
      <c r="I7" s="46" t="s">
        <v>1183</v>
      </c>
    </row>
    <row r="8" spans="1:9" ht="30" customHeight="1" x14ac:dyDescent="0.2">
      <c r="A8" s="15">
        <v>3</v>
      </c>
      <c r="B8" s="27" t="s">
        <v>1184</v>
      </c>
      <c r="C8" s="27" t="s">
        <v>1185</v>
      </c>
      <c r="D8" s="27" t="s">
        <v>41</v>
      </c>
      <c r="E8" s="27" t="inlineStr">
        <is>
          <t xml:space="preserve">Consolidated list; IRN snapback measures (contested)</t>
        </is>
      </c>
      <c r="F8" s="47" t="inlineStr">
        <is>
          <t xml:space="preserve">11.10.2026</t>
        </is>
      </c>
      <c r="G8" s="47" t="s">
        <v>1188</v>
      </c>
      <c r="H8" s="47" t="s">
        <v>1189</v>
      </c>
      <c r="I8" s="31" t="s">
        <v>1190</v>
      </c>
    </row>
    <row r="9" spans="1:9" ht="30" customHeight="1" x14ac:dyDescent="0.2">
      <c r="A9" s="19">
        <v>4</v>
      </c>
      <c r="B9" s="45" t="s">
        <v>1191</v>
      </c>
      <c r="C9" s="45" t="s">
        <v>1192</v>
      </c>
      <c r="D9" s="45" t="s">
        <v>41</v>
      </c>
      <c r="E9" s="45" t="inlineStr">
        <is>
          <t xml:space="preserve">Current regimes; Syria SOR/2026-23</t>
        </is>
      </c>
      <c r="F9" s="48" t="inlineStr">
        <is>
          <t xml:space="preserve">11.10.2026</t>
        </is>
      </c>
      <c r="G9" s="48" t="s">
        <v>1188</v>
      </c>
      <c r="H9" s="48" t="s">
        <v>1189</v>
      </c>
      <c r="I9" s="46" t="s">
        <v>1194</v>
      </c>
    </row>
    <row r="10" spans="1:9" ht="30" customHeight="1" x14ac:dyDescent="0.2">
      <c r="A10" s="15">
        <v>5</v>
      </c>
      <c r="B10" s="27" t="s">
        <v>1109</v>
      </c>
      <c r="C10" s="27" t="s">
        <v>1195</v>
      </c>
      <c r="D10" s="27" t="s">
        <v>1178</v>
      </c>
      <c r="E10" s="27" t="inlineStr">
        <is>
          <t xml:space="preserve">EU Sanctions Map; Syria economic sanctions lifted 28 May 2025</t>
        </is>
      </c>
      <c r="F10" s="47" t="inlineStr">
        <is>
          <t xml:space="preserve">11.10.2026</t>
        </is>
      </c>
      <c r="G10" s="47" t="s">
        <v>1188</v>
      </c>
      <c r="H10" s="47" t="s">
        <v>1189</v>
      </c>
      <c r="I10" s="31" t="s">
        <v>1197</v>
      </c>
    </row>
    <row r="11" spans="1:9" ht="30" customHeight="1" x14ac:dyDescent="0.2">
      <c r="A11" s="19">
        <v>6</v>
      </c>
      <c r="B11" s="45" t="s">
        <v>1110</v>
      </c>
      <c r="C11" s="45" t="s">
        <v>1198</v>
      </c>
      <c r="D11" s="45" t="s">
        <v>1178</v>
      </c>
      <c r="E11" s="45" t="inlineStr">
        <is>
          <t xml:space="preserve">Current UK regimes; Syria SI 2025/507 + 2026/436</t>
        </is>
      </c>
      <c r="F11" s="48" t="inlineStr">
        <is>
          <t xml:space="preserve">11.10.2026</t>
        </is>
      </c>
      <c r="G11" s="48" t="s">
        <v>1188</v>
      </c>
      <c r="H11" s="48" t="s">
        <v>1189</v>
      </c>
      <c r="I11" s="46" t="s">
        <v>1284</v>
      </c>
    </row>
    <row r="12" spans="1:9" ht="30" customHeight="1" x14ac:dyDescent="0.2">
      <c r="A12" s="15">
        <v>7</v>
      </c>
      <c r="B12" s="27" t="s">
        <v>1200</v>
      </c>
      <c r="C12" s="27" t="s">
        <v>1201</v>
      </c>
      <c r="D12" s="27" t="s">
        <v>1178</v>
      </c>
      <c r="E12" s="27" t="inlineStr">
        <is>
          <t xml:space="preserve">Active programs (Syria program revoked 1 Jul 2025)</t>
        </is>
      </c>
      <c r="F12" s="47" t="inlineStr">
        <is>
          <t xml:space="preserve">11.10.2026</t>
        </is>
      </c>
      <c r="G12" s="47" t="s">
        <v>1188</v>
      </c>
      <c r="H12" s="47" t="s">
        <v>1189</v>
      </c>
      <c r="I12" s="31" t="s">
        <v>1203</v>
      </c>
    </row>
    <row r="13" spans="1:9" ht="30" customHeight="1" x14ac:dyDescent="0.2">
      <c r="A13" s="19">
        <v>8</v>
      </c>
      <c r="B13" s="45" t="s">
        <v>1204</v>
      </c>
      <c r="C13" s="45" t="s">
        <v>1205</v>
      </c>
      <c r="D13" s="45" t="s">
        <v>1148</v>
      </c>
      <c r="E13" s="45" t="s">
        <v>1206</v>
      </c>
      <c r="F13" s="48" t="s">
        <v>1187</v>
      </c>
      <c r="G13" s="48" t="s">
        <v>1207</v>
      </c>
      <c r="H13" s="48" t="s">
        <v>1208</v>
      </c>
      <c r="I13" s="46" t="s">
        <v>1285</v>
      </c>
    </row>
    <row r="14" spans="1:9" ht="30" customHeight="1" x14ac:dyDescent="0.2">
      <c r="A14" s="15">
        <v>9</v>
      </c>
      <c r="B14" s="27" t="s">
        <v>1209</v>
      </c>
      <c r="C14" s="27" t="s">
        <v>1195</v>
      </c>
      <c r="D14" s="27" t="s">
        <v>1210</v>
      </c>
      <c r="E14" s="27" t="inlineStr">
        <is>
          <t xml:space="preserve">Council conclusions 9 Oct 2026</t>
        </is>
      </c>
      <c r="F14" s="47" t="inlineStr">
        <is>
          <t xml:space="preserve">09.10.2026</t>
        </is>
      </c>
      <c r="G14" s="47" t="s">
        <v>1213</v>
      </c>
      <c r="H14" s="47" t="inlineStr">
        <is>
          <t xml:space="preserve">Feb 2027</t>
        </is>
      </c>
      <c r="I14" s="31" t="s">
        <v>1214</v>
      </c>
    </row>
    <row r="15" spans="1:9" ht="30" customHeight="1" x14ac:dyDescent="0.2">
      <c r="A15" s="19">
        <v>10</v>
      </c>
      <c r="B15" s="45" t="s">
        <v>25</v>
      </c>
      <c r="C15" s="45" t="s">
        <v>1215</v>
      </c>
      <c r="D15" s="45" t="s">
        <v>1286</v>
      </c>
      <c r="E15" s="45" t="s">
        <v>1216</v>
      </c>
      <c r="F15" s="48" t="s">
        <v>1217</v>
      </c>
      <c r="G15" s="48" t="s">
        <v>1208</v>
      </c>
      <c r="H15" s="48" t="inlineStr">
        <is>
          <t xml:space="preserve">On 2026 edition (expected Dec 2026)</t>
        </is>
      </c>
      <c r="I15" s="46" t="s">
        <v>1219</v>
      </c>
    </row>
    <row r="16" spans="1:9" ht="30" customHeight="1" x14ac:dyDescent="0.2">
      <c r="A16" s="15">
        <v>11</v>
      </c>
      <c r="B16" s="27" t="s">
        <v>1287</v>
      </c>
      <c r="C16" s="27" t="s">
        <v>1220</v>
      </c>
      <c r="D16" s="27" t="s">
        <v>1288</v>
      </c>
      <c r="E16" s="27" t="s">
        <v>1221</v>
      </c>
      <c r="F16" s="47" t="s">
        <v>1222</v>
      </c>
      <c r="G16" s="47" t="s">
        <v>1223</v>
      </c>
      <c r="H16" s="47" t="s">
        <v>1224</v>
      </c>
      <c r="I16" s="31" t="s">
        <v>1289</v>
      </c>
    </row>
    <row r="17" spans="1:9" ht="30" customHeight="1" x14ac:dyDescent="0.2">
      <c r="A17" s="19">
        <v>12</v>
      </c>
      <c r="B17" s="45" t="s">
        <v>1119</v>
      </c>
      <c r="C17" s="45" t="s">
        <v>1225</v>
      </c>
      <c r="D17" s="45" t="s">
        <v>1290</v>
      </c>
      <c r="E17" s="45" t="s">
        <v>1226</v>
      </c>
      <c r="F17" s="48" t="s">
        <v>1227</v>
      </c>
      <c r="G17" s="48" t="s">
        <v>1208</v>
      </c>
      <c r="H17" s="48" t="s">
        <v>1228</v>
      </c>
      <c r="I17" s="46" t="s">
        <v>1229</v>
      </c>
    </row>
    <row r="18" spans="1:9" ht="30" customHeight="1" x14ac:dyDescent="0.2">
      <c r="A18" s="15">
        <v>13</v>
      </c>
      <c r="B18" s="27" t="s">
        <v>1120</v>
      </c>
      <c r="C18" s="27" t="s">
        <v>1230</v>
      </c>
      <c r="D18" s="27" t="s">
        <v>1290</v>
      </c>
      <c r="E18" s="27" t="s">
        <v>1231</v>
      </c>
      <c r="F18" s="47" t="s">
        <v>1232</v>
      </c>
      <c r="G18" s="47" t="s">
        <v>1208</v>
      </c>
      <c r="H18" s="47" t="s">
        <v>1233</v>
      </c>
      <c r="I18" s="31" t="s">
        <v>1234</v>
      </c>
    </row>
    <row r="19" spans="1:9" ht="30" customHeight="1" x14ac:dyDescent="0.2">
      <c r="A19" s="19">
        <v>14</v>
      </c>
      <c r="B19" s="45" t="s">
        <v>1291</v>
      </c>
      <c r="C19" s="45" t="s">
        <v>1235</v>
      </c>
      <c r="D19" s="45" t="s">
        <v>1292</v>
      </c>
      <c r="E19" s="45" t="inlineStr">
        <is>
          <t xml:space="preserve">WGI 2026 release, data year 2025</t>
        </is>
      </c>
      <c r="F19" s="48" t="inlineStr">
        <is>
          <t xml:space="preserve">18.09.2026</t>
        </is>
      </c>
      <c r="G19" s="48" t="s">
        <v>1208</v>
      </c>
      <c r="H19" s="48" t="inlineStr">
        <is>
          <t xml:space="preserve">On next release (Sep 2027)</t>
        </is>
      </c>
      <c r="I19" s="46" t="inlineStr">
        <is>
          <t xml:space="preserve">worldbank.org - absolute 0 to 100 scale; percentile rank retired in 2025</t>
        </is>
      </c>
    </row>
    <row r="20" spans="1:9" ht="30" customHeight="1" x14ac:dyDescent="0.2">
      <c r="A20" s="15">
        <v>15</v>
      </c>
      <c r="B20" s="27" t="s">
        <v>1106</v>
      </c>
      <c r="C20" s="27" t="s">
        <v>1239</v>
      </c>
      <c r="D20" s="27" t="s">
        <v>41</v>
      </c>
      <c r="E20" s="27" t="s">
        <v>1240</v>
      </c>
      <c r="F20" s="47" t="s">
        <v>1294</v>
      </c>
      <c r="G20" s="47" t="s">
        <v>1241</v>
      </c>
      <c r="H20" s="47" t="s">
        <v>1294</v>
      </c>
      <c r="I20" s="31" t="s">
        <v>1242</v>
      </c>
    </row>
  </sheetData>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
  <sheetViews>
    <sheetView showGridLines="0" workbookViewId="0">
      <pane xSplit="2" ySplit="5" topLeftCell="C6" activePane="bottomRight" state="frozen"/>
      <selection pane="topRight"/>
      <selection pane="bottomLeft"/>
      <selection pane="bottomRight" activeCell="E13" sqref="E13"/>
    </sheetView>
  </sheetViews>
  <sheetFormatPr baseColWidth="10" defaultColWidth="8.83203125" defaultRowHeight="15" x14ac:dyDescent="0.2"/>
  <cols>
    <col min="1" max="1" width="10" customWidth="1"/>
    <col min="2" max="2" width="14" customWidth="1"/>
    <col min="3" max="4" width="22" customWidth="1"/>
    <col min="5" max="5" width="74" customWidth="1"/>
    <col min="6" max="6" width="22" customWidth="1"/>
  </cols>
  <sheetData>
    <row r="1" spans="1:6" x14ac:dyDescent="0.2">
      <c r="A1" s="6" t="s">
        <v>0</v>
      </c>
    </row>
    <row r="2" spans="1:6" ht="26" customHeight="1" x14ac:dyDescent="0.25">
      <c r="A2" s="7" t="s">
        <v>1243</v>
      </c>
    </row>
    <row r="3" spans="1:6" x14ac:dyDescent="0.2">
      <c r="A3" s="3" t="s">
        <v>1244</v>
      </c>
    </row>
    <row r="5" spans="1:6" ht="30" customHeight="1" x14ac:dyDescent="0.2">
      <c r="A5" s="34" t="s">
        <v>1245</v>
      </c>
      <c r="B5" s="34" t="s">
        <v>1246</v>
      </c>
      <c r="C5" s="34" t="s">
        <v>1247</v>
      </c>
      <c r="D5" s="34" t="s">
        <v>1248</v>
      </c>
      <c r="E5" s="34" t="s">
        <v>1249</v>
      </c>
      <c r="F5" s="34" t="s">
        <v>1250</v>
      </c>
    </row>
    <row r="6" spans="1:6" ht="58" customHeight="1" x14ac:dyDescent="0.2">
      <c r="A6" s="15" t="s">
        <v>1251</v>
      </c>
      <c r="B6" s="40" t="s">
        <v>1252</v>
      </c>
      <c r="C6" s="40" t="s">
        <v>1253</v>
      </c>
      <c r="D6" s="40" t="s">
        <v>1254</v>
      </c>
      <c r="E6" s="31" t="s">
        <v>1255</v>
      </c>
    </row>
    <row r="7" spans="1:6" ht="190" customHeight="1">
      <c r="A7" s="15" t="inlineStr">
        <is>
          <t xml:space="preserve">1.1</t>
        </is>
      </c>
      <c r="B7" s="40" t="inlineStr">
        <is>
          <t xml:space="preserve">6 November 2026</t>
        </is>
      </c>
      <c r="C7" s="40" t="inlineStr">
        <is>
          <t xml:space="preserve">Northhold Advisory</t>
        </is>
      </c>
      <c r="D7" s="40" t="inlineStr">
        <is>
          <t xml:space="preserve">Data refresh and method</t>
        </is>
      </c>
      <c r="E7" s="31" t="inlineStr">
        <is>
          <t xml:space="preserve">Changes since version 1.0. FATF lists updated to the plenary of 28 to 30 October 2026: Bulgaria, Côte d'Ivoire, the Democratic Republic of the Congo and Monaco left the grey list; Bulgaria now rates Low Risk on the index model, the other three stay High Risk because they remain on the EU list of high-risk third countries. EU list of non-cooperative tax jurisdictions updated to the Council conclusions of 9 October 2026. WGI Political Stability updated to the 2026 release; cuts recomputed with the unchanged 33rd / 67th percentile rule (60 / 77). Iran carries the UN sanctions flag after the 2025 re-imposition of UN measures (their legal effect is disputed by some states). Syria: territory-level EU, UK, US and Canadian flags removed after the broad measures were lifted; Syria stays High Risk. Sanctions level recorded per regime and jurisdiction (comprehensive, broad sectoral, targeted only, none); only the first two set the flag. Six sub-national territories under territorial sanctions added (Crimea, Sevastopol and the areas of the Donetsk, Luhansk, Zaporizhzhia and Kherson oblasts not controlled by the Government of Ukraine). Nine index values missed because of differing country names added. Every jurisdiction the model sends to Manual Review carries a documented Northhold default rating (rules R1 to R6, see the guide). Indicators are shown as risk categories (Low / Medium / High).</t>
        </is>
      </c>
      <c r="F7" s="31" t="inlineStr">
        <is>
          <t xml:space="preserve">Northhold Advisory</t>
        </is>
      </c>
    </row>
  </sheetData>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40"/>
  <sheetViews>
    <sheetView showGridLines="0" topLeftCell="A28" workbookViewId="0">
      <selection activeCell="B14" sqref="B14"/>
    </sheetView>
  </sheetViews>
  <sheetFormatPr baseColWidth="10" defaultColWidth="8.83203125" defaultRowHeight="15" x14ac:dyDescent="0.2"/>
  <cols>
    <col min="1" max="1" width="3" customWidth="1"/>
    <col min="2" max="2" width="108" customWidth="1"/>
  </cols>
  <sheetData>
    <row r="1" spans="1:2" x14ac:dyDescent="0.2">
      <c r="A1" s="6" t="s">
        <v>0</v>
      </c>
    </row>
    <row r="2" spans="1:2" ht="26" customHeight="1" x14ac:dyDescent="0.25">
      <c r="A2" s="7" t="s">
        <v>1256</v>
      </c>
    </row>
    <row r="3" spans="1:2" x14ac:dyDescent="0.2">
      <c r="A3" s="3" t="s">
        <v>1257</v>
      </c>
    </row>
    <row r="5" spans="1:2" ht="58" customHeight="1" x14ac:dyDescent="0.2">
      <c r="B5" s="50" t="inlineStr">
        <is>
          <t xml:space="preserve">This sheet is a summary. The controlling document is Northhold_JRM_Methodology_Guide_v1.1.pdf, issued with this workbook. Where the two differ, the guide governs - and the difference is itself a defect to be fixed. Keep the version numbers of the two files aligned.</t>
        </is>
      </c>
    </row>
    <row r="6" spans="1:2" ht="17" x14ac:dyDescent="0.2">
      <c r="B6" s="49" t="s">
        <v>1258</v>
      </c>
    </row>
    <row r="7" spans="1:2" ht="45" customHeight="1" x14ac:dyDescent="0.2">
      <c r="B7" s="27" t="s">
        <v>1259</v>
      </c>
    </row>
    <row r="9" spans="1:2" ht="17" x14ac:dyDescent="0.2">
      <c r="B9" s="49" t="s">
        <v>1260</v>
      </c>
    </row>
    <row r="10" spans="1:2" ht="30" customHeight="1" x14ac:dyDescent="0.2">
      <c r="B10" s="27" t="s">
        <v>1261</v>
      </c>
    </row>
    <row r="12" spans="1:2" ht="17" x14ac:dyDescent="0.2">
      <c r="B12" s="49" t="s">
        <v>1298</v>
      </c>
    </row>
    <row r="13" spans="1:2" ht="45" customHeight="1" x14ac:dyDescent="0.2">
      <c r="B13" s="27" t="s">
        <v>1262</v>
      </c>
    </row>
    <row r="15" spans="1:2" ht="17" x14ac:dyDescent="0.2">
      <c r="B15" s="49" t="s">
        <v>1299</v>
      </c>
    </row>
    <row r="16" spans="1:2" ht="45" customHeight="1" x14ac:dyDescent="0.2">
      <c r="B16" s="27" t="s">
        <v>1263</v>
      </c>
    </row>
    <row r="18" spans="2:2" ht="17" x14ac:dyDescent="0.2">
      <c r="B18" s="49" t="s">
        <v>1264</v>
      </c>
    </row>
    <row r="19" spans="2:2" ht="60" customHeight="1" x14ac:dyDescent="0.2">
      <c r="B19" s="27" t="inlineStr">
        <is>
          <t xml:space="preserve">A sanctions flag is set only where measures restrict the territory as such: the regime is recorded per jurisdiction as comprehensive, broad sectoral, targeted only or none, and only the first two set the flag. Regimes that list named persons or entities, or control narrow categories of goods, do not set it; if they did, most of the world would be flagged and the signal would carry no information.</t>
        </is>
      </c>
    </row>
    <row r="21" spans="2:2" ht="17" x14ac:dyDescent="0.2">
      <c r="B21" s="49" t="s">
        <v>1301</v>
      </c>
    </row>
    <row r="22" spans="2:2" ht="60" customHeight="1" x14ac:dyDescent="0.2">
      <c r="B22" s="27" t="inlineStr">
        <is>
          <t xml:space="preserve">Each indicator is held as a category (Low 1 / Medium 2 / High 3), set from the published value with the cuts on Config, and the categories are combined as a weighted mean. Weights are renormalised over the indicators actually available, so a missing publisher does not distort the result. Bands are equal thirds of the 1 to 3 scale, expressed as the fractions 5/3 and 7/3 rather than rounded decimals, so no jurisdiction can land on an ambiguous edge.</t>
        </is>
      </c>
    </row>
    <row r="24" spans="2:2" ht="17" x14ac:dyDescent="0.2">
      <c r="B24" s="49" t="s">
        <v>1266</v>
      </c>
    </row>
    <row r="25" spans="2:2" ht="60" customHeight="1" x14ac:dyDescent="0.2">
      <c r="B25" s="27" t="s">
        <v>1267</v>
      </c>
    </row>
    <row r="27" spans="2:2" ht="17" x14ac:dyDescent="0.2">
      <c r="B27" s="49" t="s">
        <v>1268</v>
      </c>
    </row>
    <row r="28" spans="2:2" ht="60" customHeight="1" x14ac:dyDescent="0.2">
      <c r="B28" s="27" t="inlineStr">
        <is>
          <t xml:space="preserve">If no indicator is available, or the available indicators carry less than the minimum share of weight set on Config, the model returns Manual Review - never Low by default. Where exactly one indicator is available, its category is raised one level. Every Manual Review row carries a documented Northhold default rating in the override column (rules R1 to R6 in the guide), and the model result stays visible.</t>
        </is>
      </c>
    </row>
    <row r="30" spans="2:2" ht="17" x14ac:dyDescent="0.2">
      <c r="B30" s="49" t="s">
        <v>1269</v>
      </c>
    </row>
    <row r="31" spans="2:2" ht="45" customHeight="1" x14ac:dyDescent="0.2">
      <c r="B31" s="27" t="s">
        <v>1303</v>
      </c>
    </row>
    <row r="33" spans="2:2" ht="17" x14ac:dyDescent="0.2">
      <c r="B33" s="49" t="s">
        <v>1270</v>
      </c>
    </row>
    <row r="34" spans="2:2" ht="45" customHeight="1" x14ac:dyDescent="0.2">
      <c r="B34" s="27" t="s">
        <v>1271</v>
      </c>
    </row>
    <row r="36" spans="2:2" ht="17" x14ac:dyDescent="0.2">
      <c r="B36" s="49" t="s">
        <v>1272</v>
      </c>
    </row>
    <row r="37" spans="2:2" ht="30" customHeight="1" x14ac:dyDescent="0.2">
      <c r="B37" s="27" t="s">
        <v>1304</v>
      </c>
    </row>
    <row r="39" spans="2:2" ht="17" x14ac:dyDescent="0.2">
      <c r="B39" s="49" t="s">
        <v>1273</v>
      </c>
    </row>
    <row r="40" spans="2:2" ht="60" customHeight="1" x14ac:dyDescent="0.2">
      <c r="B40" s="27" t="inlineStr">
        <is>
          <t xml:space="preserve">Index publishers cover different sets of jurisdictions, so coverage is uneven and is reported per row rather than hidden. Vintages differ between indices and are recorded in the Source Register. Composite indices lag real-world events. Non-ISO territories and sub-national sanctions territories use user-assigned or ISO 3166-2 codes and are marked accordingly.</t>
        </is>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10</vt:i4>
      </vt:variant>
      <vt:variant>
        <vt:lpstr>Именованные диапазоны</vt:lpstr>
      </vt:variant>
      <vt:variant>
        <vt:i4>23</vt:i4>
      </vt:variant>
    </vt:vector>
  </HeadingPairs>
  <TitlesOfParts>
    <vt:vector size="33" baseType="lpstr">
      <vt:lpstr>README</vt:lpstr>
      <vt:lpstr>Lookup</vt:lpstr>
      <vt:lpstr>Dashboard</vt:lpstr>
      <vt:lpstr>Matrix</vt:lpstr>
      <vt:lpstr>Data · Lists</vt:lpstr>
      <vt:lpstr>Data · Indices</vt:lpstr>
      <vt:lpstr>Config</vt:lpstr>
      <vt:lpstr>Source Register</vt:lpstr>
      <vt:lpstr>Change Log</vt:lpstr>
      <vt:lpstr>Methodology</vt:lpstr>
      <vt:lpstr>band_L</vt:lpstr>
      <vt:lpstr>band_M</vt:lpstr>
      <vt:lpstr>Cfg_Measures</vt:lpstr>
      <vt:lpstr>Cfg_RateList</vt:lpstr>
      <vt:lpstr>Cfg_Ratings</vt:lpstr>
      <vt:lpstr>cov_min</vt:lpstr>
      <vt:lpstr>off_floor</vt:lpstr>
      <vt:lpstr>t_Basel_1</vt:lpstr>
      <vt:lpstr>t_Basel_2</vt:lpstr>
      <vt:lpstr>t_CPI_1</vt:lpstr>
      <vt:lpstr>t_CPI_2</vt:lpstr>
      <vt:lpstr>t_FSI_1</vt:lpstr>
      <vt:lpstr>t_FSI_2</vt:lpstr>
      <vt:lpstr>t_GTI_1</vt:lpstr>
      <vt:lpstr>t_GTI_2</vt:lpstr>
      <vt:lpstr>t_WGI_1</vt:lpstr>
      <vt:lpstr>t_WGI_2</vt:lpstr>
      <vt:lpstr>w_Basel</vt:lpstr>
      <vt:lpstr>w_CPI</vt:lpstr>
      <vt:lpstr>w_FSI</vt:lpstr>
      <vt:lpstr>w_GTI</vt:lpstr>
      <vt:lpstr>w_Total</vt:lpstr>
      <vt:lpstr>w_WGI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Nastevich Alexandr</cp:lastModifiedBy>
  <dcterms:created xsi:type="dcterms:W3CDTF">2026-07-21T08:18:51Z</dcterms:created>
  <dcterms:modified xsi:type="dcterms:W3CDTF">2026-07-21T09:17:27Z</dcterms:modified>
</cp:coreProperties>
</file>